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60" windowWidth="16380" windowHeight="8190" tabRatio="837" activeTab="0"/>
  </bookViews>
  <sheets>
    <sheet name="Осн. фін. пок." sheetId="1" r:id="rId1"/>
    <sheet name="I. Фін результат" sheetId="2" r:id="rId2"/>
    <sheet name="ІІ. Розр. з бюджетом" sheetId="3" r:id="rId3"/>
    <sheet name="ІІІ. Рух грош. коштів" sheetId="4" r:id="rId4"/>
    <sheet name="IV. Кап. інвестиції" sheetId="5" r:id="rId5"/>
    <sheet name=" V. Коефіцієнти" sheetId="6" r:id="rId6"/>
    <sheet name="6.1. Інша інфо_1" sheetId="7" r:id="rId7"/>
    <sheet name="6.2. Інша інфо_2" sheetId="8" r:id="rId8"/>
    <sheet name="Пояснювальна записка" sheetId="9" r:id="rId9"/>
  </sheets>
  <definedNames>
    <definedName name="aa">NA()</definedName>
    <definedName name="ad">NA()</definedName>
    <definedName name="as">NA()</definedName>
    <definedName name="asdf">NA()</definedName>
    <definedName name="asdfg">NA()</definedName>
    <definedName name="BuiltIn_Print_Area___1___1">NA()</definedName>
    <definedName name="ClDate">NA()</definedName>
    <definedName name="ClDate_21">NA()</definedName>
    <definedName name="ClDate_25">NA()</definedName>
    <definedName name="ClDate_6">NA()</definedName>
    <definedName name="CompName">NA()</definedName>
    <definedName name="CompName_21">NA()</definedName>
    <definedName name="CompName_25">NA()</definedName>
    <definedName name="CompName_6">NA()</definedName>
    <definedName name="CompNameE">NA()</definedName>
    <definedName name="CompNameE_21">NA()</definedName>
    <definedName name="CompNameE_25">NA()</definedName>
    <definedName name="CompNameE_6">NA()</definedName>
    <definedName name="Cost_Category_National_ID">NA()</definedName>
    <definedName name="Cе511">NA()</definedName>
    <definedName name="d">NA()</definedName>
    <definedName name="dCPIb">NA()</definedName>
    <definedName name="dPPIb">NA()</definedName>
    <definedName name="ds">NA()</definedName>
    <definedName name="Excel_BuiltIn_Database">NA()</definedName>
    <definedName name="Fact_Type_ID">NA()</definedName>
    <definedName name="G">NA()</definedName>
    <definedName name="ij1sssss">NA()</definedName>
    <definedName name="LastItem">NA()</definedName>
    <definedName name="Load">NA()</definedName>
    <definedName name="Load_ID">NA()</definedName>
    <definedName name="Load_ID_10">NA()</definedName>
    <definedName name="Load_ID_11">NA()</definedName>
    <definedName name="Load_ID_12">NA()</definedName>
    <definedName name="Load_ID_13">NA()</definedName>
    <definedName name="Load_ID_14">NA()</definedName>
    <definedName name="Load_ID_15">NA()</definedName>
    <definedName name="Load_ID_16">NA()</definedName>
    <definedName name="Load_ID_17">NA()</definedName>
    <definedName name="Load_ID_18">NA()</definedName>
    <definedName name="Load_ID_19">NA()</definedName>
    <definedName name="Load_ID_20">NA()</definedName>
    <definedName name="Load_ID_200">NA()</definedName>
    <definedName name="Load_ID_21">NA()</definedName>
    <definedName name="Load_ID_23">NA()</definedName>
    <definedName name="Load_ID_25">NA()</definedName>
    <definedName name="Load_ID_542">NA()</definedName>
    <definedName name="Load_ID_6">NA()</definedName>
    <definedName name="OpDate">NA()</definedName>
    <definedName name="OpDate_21">NA()</definedName>
    <definedName name="OpDate_25">NA()</definedName>
    <definedName name="OpDate_6">NA()</definedName>
    <definedName name="QR">NA()</definedName>
    <definedName name="qw">NA()</definedName>
    <definedName name="qwert">NA()</definedName>
    <definedName name="qwerty">NA()</definedName>
    <definedName name="ShowFil">ShowFil</definedName>
    <definedName name="SU_ID">NA()</definedName>
    <definedName name="Time_ID">NA()</definedName>
    <definedName name="Time_ID_10">NA()</definedName>
    <definedName name="Time_ID_11">NA()</definedName>
    <definedName name="Time_ID_12">NA()</definedName>
    <definedName name="Time_ID_13">NA()</definedName>
    <definedName name="Time_ID_14">NA()</definedName>
    <definedName name="Time_ID_15">NA()</definedName>
    <definedName name="Time_ID_16">NA()</definedName>
    <definedName name="Time_ID_17">NA()</definedName>
    <definedName name="Time_ID_18">NA()</definedName>
    <definedName name="Time_ID_19">NA()</definedName>
    <definedName name="Time_ID_20">NA()</definedName>
    <definedName name="Time_ID_21">NA()</definedName>
    <definedName name="Time_ID_23">NA()</definedName>
    <definedName name="Time_ID_25">NA()</definedName>
    <definedName name="Time_ID_6">NA()</definedName>
    <definedName name="Time_ID0">NA()</definedName>
    <definedName name="Time_ID0_10">NA()</definedName>
    <definedName name="Time_ID0_11">NA()</definedName>
    <definedName name="Time_ID0_12">NA()</definedName>
    <definedName name="Time_ID0_13">NA()</definedName>
    <definedName name="Time_ID0_14">NA()</definedName>
    <definedName name="Time_ID0_15">NA()</definedName>
    <definedName name="Time_ID0_16">NA()</definedName>
    <definedName name="Time_ID0_17">NA()</definedName>
    <definedName name="Time_ID0_18">NA()</definedName>
    <definedName name="Time_ID0_19">NA()</definedName>
    <definedName name="Time_ID0_20">NA()</definedName>
    <definedName name="Time_ID0_21">NA()</definedName>
    <definedName name="Time_ID0_23">NA()</definedName>
    <definedName name="Time_ID0_25">NA()</definedName>
    <definedName name="Time_ID0_6">NA()</definedName>
    <definedName name="ttttttt">NA()</definedName>
    <definedName name="Unit">NA()</definedName>
    <definedName name="Unit_21">NA()</definedName>
    <definedName name="Unit_25">NA()</definedName>
    <definedName name="Unit_6">NA()</definedName>
    <definedName name="WQER">NA()</definedName>
    <definedName name="wr">NA()</definedName>
    <definedName name="yyyy">NA()</definedName>
    <definedName name="zx">NA()</definedName>
    <definedName name="zxc">NA()</definedName>
    <definedName name="а">NA()</definedName>
    <definedName name="ав">NA()</definedName>
    <definedName name="аен">NA()</definedName>
    <definedName name="в">NA()</definedName>
    <definedName name="ватт">NA()</definedName>
    <definedName name="Д">NA()</definedName>
    <definedName name="е">NA()</definedName>
    <definedName name="є">NA()</definedName>
    <definedName name="_xlnm.Print_Titles" localSheetId="5">' V. Коефіцієнти'!$5:$5</definedName>
    <definedName name="_xlnm.Print_Titles" localSheetId="1">'I. Фін результат'!$3:$5</definedName>
    <definedName name="_xlnm.Print_Titles" localSheetId="2">'ІІ. Розр. з бюджетом'!$3:$5</definedName>
    <definedName name="_xlnm.Print_Titles" localSheetId="3">'ІІІ. Рух грош. коштів'!$3:$5</definedName>
    <definedName name="_xlnm.Print_Titles" localSheetId="0">'Осн. фін. пок.'!$48:$50</definedName>
    <definedName name="Заголовки_для_печати_МИ">NA()</definedName>
    <definedName name="і">NA()</definedName>
    <definedName name="ів">NA()</definedName>
    <definedName name="ів___0">NA()</definedName>
    <definedName name="ів_22">NA()</definedName>
    <definedName name="ів_26">NA()</definedName>
    <definedName name="іваіа">NA()</definedName>
    <definedName name="іваф">NA()</definedName>
    <definedName name="івів">NA()</definedName>
    <definedName name="іцу">NA()</definedName>
    <definedName name="йуц">NA()</definedName>
    <definedName name="йцу">NA()</definedName>
    <definedName name="йцуйй">NA()</definedName>
    <definedName name="йцукц">NA()</definedName>
    <definedName name="КЕ">NA()</definedName>
    <definedName name="КЕ___0">NA()</definedName>
    <definedName name="КЕ_22">NA()</definedName>
    <definedName name="КЕ_26">NA()</definedName>
    <definedName name="кен">NA()</definedName>
    <definedName name="л">NA()</definedName>
    <definedName name="_xlnm.Print_Area" localSheetId="5">' V. Коефіцієнти'!$A$1:$H$26</definedName>
    <definedName name="_xlnm.Print_Area" localSheetId="6">'6.1. Інша інфо_1'!$A$1:$O$75</definedName>
    <definedName name="_xlnm.Print_Area" localSheetId="7">'6.2. Інша інфо_2'!$A$1:$AE$60</definedName>
    <definedName name="_xlnm.Print_Area" localSheetId="4">'IV. Кап. інвестиції'!$A$1:$J$17</definedName>
    <definedName name="_xlnm.Print_Area" localSheetId="2">'ІІ. Розр. з бюджетом'!$A$1:$J$48</definedName>
    <definedName name="_xlnm.Print_Area" localSheetId="3">'ІІІ. Рух грош. коштів'!$A$1:$J$76</definedName>
    <definedName name="_xlnm.Print_Area" localSheetId="0">'Осн. фін. пок.'!$A$1:$J$142</definedName>
    <definedName name="п">NA()</definedName>
    <definedName name="пдв">NA()</definedName>
    <definedName name="пдв_утг">NA()</definedName>
    <definedName name="План">NA()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NA()</definedName>
    <definedName name="ппп">NA()</definedName>
    <definedName name="р">NA()</definedName>
    <definedName name="т">NA()</definedName>
    <definedName name="тариф">NA()</definedName>
    <definedName name="уйцукйцуйу">NA()</definedName>
    <definedName name="уке">NA()</definedName>
    <definedName name="УТГ">NA()</definedName>
    <definedName name="фів">NA()</definedName>
    <definedName name="фіваіф">NA()</definedName>
    <definedName name="фф">NA()</definedName>
    <definedName name="ц">NA()</definedName>
    <definedName name="ччч">NA()</definedName>
    <definedName name="ш">NA()</definedName>
  </definedNames>
  <calcPr fullCalcOnLoad="1"/>
</workbook>
</file>

<file path=xl/sharedStrings.xml><?xml version="1.0" encoding="utf-8"?>
<sst xmlns="http://schemas.openxmlformats.org/spreadsheetml/2006/main" count="1438" uniqueCount="603">
  <si>
    <t xml:space="preserve">ПОГОДЖЕНО </t>
  </si>
  <si>
    <t>Додаток 1</t>
  </si>
  <si>
    <t xml:space="preserve">до Порядку складання, затвердження </t>
  </si>
  <si>
    <t xml:space="preserve">та контролю виконання фінансового плану </t>
  </si>
  <si>
    <t>(найменування органу, який розглянув фінансовий план)</t>
  </si>
  <si>
    <t>суб'єкта господарювання державного сектору економіки</t>
  </si>
  <si>
    <t>(пункт 2)</t>
  </si>
  <si>
    <t>М. П. (посада, П.І.Б., дата, підпис)</t>
  </si>
  <si>
    <t xml:space="preserve">ЗАТВЕРДЖЕНО  </t>
  </si>
  <si>
    <t>Директор                                        А.В.Старушенко</t>
  </si>
  <si>
    <t>(посада, ініціали  та прізвище керівника органу</t>
  </si>
  <si>
    <t>(найменування органу, з яким погоджено фінансовий план)</t>
  </si>
  <si>
    <t xml:space="preserve"> управління підприємством або номер відповідного </t>
  </si>
  <si>
    <t xml:space="preserve"> рішення Кабінету Міністрів України)</t>
  </si>
  <si>
    <t xml:space="preserve">  (найменування органу, з яким погоджено фінансовий план)</t>
  </si>
  <si>
    <t xml:space="preserve">(посада, ініціали та прізвище керівника органу </t>
  </si>
  <si>
    <t xml:space="preserve">від    </t>
  </si>
  <si>
    <t>управління підприємством)</t>
  </si>
  <si>
    <t>Рік</t>
  </si>
  <si>
    <t>Коди</t>
  </si>
  <si>
    <t xml:space="preserve">Підприємство  </t>
  </si>
  <si>
    <t xml:space="preserve">за ЄДРПОУ </t>
  </si>
  <si>
    <t xml:space="preserve">Організаційно-правова форма </t>
  </si>
  <si>
    <t>Комунальне підприємство</t>
  </si>
  <si>
    <t>за КОПФГ</t>
  </si>
  <si>
    <t>Територія</t>
  </si>
  <si>
    <t>за КОАТУУ</t>
  </si>
  <si>
    <r>
      <t xml:space="preserve">Орган державного управління  </t>
    </r>
    <r>
      <rPr>
        <b/>
        <i/>
        <sz val="14"/>
        <rFont val="Times New Roman"/>
        <family val="1"/>
      </rPr>
      <t xml:space="preserve"> </t>
    </r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</si>
  <si>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</si>
  <si>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</si>
  <si>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</si>
  <si>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</si>
  <si>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</si>
  <si>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68.2</t>
  </si>
  <si>
    <t>Одиниця виміру, тис. грн</t>
  </si>
  <si>
    <t>Стандарти звітності П(с)БОУ</t>
  </si>
  <si>
    <t>т.грн</t>
  </si>
  <si>
    <t>Форма власності</t>
  </si>
  <si>
    <t>Стандарти звітності МСФЗ</t>
  </si>
  <si>
    <t>Середньооблікова кількість штатних працівників</t>
  </si>
  <si>
    <t xml:space="preserve">Місцезнаходження  </t>
  </si>
  <si>
    <t xml:space="preserve">Телефон </t>
  </si>
  <si>
    <t>04565-68555</t>
  </si>
  <si>
    <t xml:space="preserve">Прізвище та ініціали керівника  </t>
  </si>
  <si>
    <t>Старушенко А.В.</t>
  </si>
  <si>
    <t>Основні фінансові показники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</si>
  <si>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</si>
  <si>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</si>
  <si>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</si>
  <si>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</t>
  </si>
  <si>
    <t>Прогноз на поточний рік</t>
  </si>
  <si>
    <t>Плановий рік</t>
  </si>
  <si>
    <t>Інформація згідно із стратегічним планом розвитку</t>
  </si>
  <si>
    <t>плановий рік +1 рік</t>
  </si>
  <si>
    <t>плановий рік +2 роки</t>
  </si>
  <si>
    <t>плановий рік +3 роки</t>
  </si>
  <si>
    <t>плановий рік
+4 роки</t>
  </si>
  <si>
    <t>І. Формування фінансових результатів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</si>
  <si>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</si>
  <si>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</si>
  <si>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Валовий прибуток/збиток</t>
  </si>
  <si>
    <t>Адміністративні витрати</t>
  </si>
  <si>
    <t>Витрати на збут</t>
  </si>
  <si>
    <t>(    )</t>
  </si>
  <si>
    <t>Інші операційні доходи</t>
  </si>
  <si>
    <t>Інші операційні витрати</t>
  </si>
  <si>
    <t>Фінансовий результат від операційної діяльності</t>
  </si>
  <si>
    <t>EBITDA</t>
  </si>
  <si>
    <t>Рентабельність EBITDA</t>
  </si>
  <si>
    <t>Дохід від участі в капіталі</t>
  </si>
  <si>
    <t>Втрати від участі в капіталі</t>
  </si>
  <si>
    <t>Інші фінансові доходи</t>
  </si>
  <si>
    <t>Фінансові витрати</t>
  </si>
  <si>
    <t>Інші доходи</t>
  </si>
  <si>
    <t>Інші витрати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</si>
  <si>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</si>
  <si>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</si>
  <si>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</si>
  <si>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</si>
  <si>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</si>
  <si>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Чистий фінансовий результат</t>
  </si>
  <si>
    <t xml:space="preserve">Прибуток </t>
  </si>
  <si>
    <t>Збиток</t>
  </si>
  <si>
    <t>IІ. Розрахунки з бюджетом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</si>
  <si>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</si>
  <si>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</si>
  <si>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податок на додану вартість, що підлягає сплаті до бюджету за підсумками звітного періоду</t>
  </si>
  <si>
    <t>податок на додану вартість, що підлягає відшкодуванню з бюджету за підсумками звітного періоду</t>
  </si>
  <si>
    <t>акцизний податок</t>
  </si>
  <si>
    <t>відрахування частини чистого прибутку державними унітарними підприємствами та їх об'єднаннями</t>
  </si>
  <si>
    <t>рентна плата за транспортування</t>
  </si>
  <si>
    <t>рентна плата за користування надрами</t>
  </si>
  <si>
    <t>Сплата податків та зборів до місцевих бюджетів (податкові платежі)</t>
  </si>
  <si>
    <t>Інші податки, збори та платежі на користь держави,
усього, у тому числі:</t>
  </si>
  <si>
    <t>відрахування частини чистого прибутку господарськими товариствами, у статутному капіталі яких більше 50 відсотків акцій (часток, паїв) належать державі, на виплату дивідендів на державну частку</t>
  </si>
  <si>
    <t xml:space="preserve">єдиний внесок на загальнообов'язкове державне соціальне страхування               </t>
  </si>
  <si>
    <t>Усього виплат на користь держави</t>
  </si>
  <si>
    <t>ІІІ. Рух грошових коштів</t>
  </si>
  <si>
    <t>Залишок коштів на початок періоду</t>
  </si>
  <si>
    <t>x</t>
  </si>
  <si>
    <t>Цільове фінансування</t>
  </si>
  <si>
    <t>Чистий рух коштів від операційної діяльності</t>
  </si>
  <si>
    <t>Чистий рух коштів від інвестиційної діяльності </t>
  </si>
  <si>
    <t>Чистий рух коштів від фінансової діяльності</t>
  </si>
  <si>
    <t xml:space="preserve">Вплив зміни валютних курсів на залишок коштів </t>
  </si>
  <si>
    <t>Залишок коштів на кінець періоду</t>
  </si>
  <si>
    <t>IV. Капітальні інвестиції</t>
  </si>
  <si>
    <t>Капітальні інвестиції</t>
  </si>
  <si>
    <t>V. Коефіцієнтний аналіз</t>
  </si>
  <si>
    <t>Рентабельність діяльності</t>
  </si>
  <si>
    <t>Рентабельність активів</t>
  </si>
  <si>
    <t>Рентабельність власного капіталу</t>
  </si>
  <si>
    <t>Коефіцієнт фінансової стійкості</t>
  </si>
  <si>
    <t>Коефіцієнт зносу основних засобів</t>
  </si>
  <si>
    <t>VI. Звіт про фінансовий стан</t>
  </si>
  <si>
    <t>Необоротні активи, усього, у тому числі:</t>
  </si>
  <si>
    <t>основні засоби</t>
  </si>
  <si>
    <t>первісна вартість</t>
  </si>
  <si>
    <t>знос</t>
  </si>
  <si>
    <t>Оборотні активи, усього, у тому числі:</t>
  </si>
  <si>
    <t>гроші та їх еквіваленти</t>
  </si>
  <si>
    <t>Усього активи</t>
  </si>
  <si>
    <t>Довгострокові зобов'язання і забезпечення</t>
  </si>
  <si>
    <t>Поточні зобов'язання і забезпечення</t>
  </si>
  <si>
    <t>Усього зобов'язання і забезпечення</t>
  </si>
  <si>
    <t>У тому числі державні гранти і субсидії</t>
  </si>
  <si>
    <t>У тому числі фінансові запозичення</t>
  </si>
  <si>
    <t>Власний капітал</t>
  </si>
  <si>
    <t>VІI. Кредитна політика</t>
  </si>
  <si>
    <t>Отримано залучених коштів, усього, у тому числі:</t>
  </si>
  <si>
    <t>7000</t>
  </si>
  <si>
    <t>довгострокові зобов'язання</t>
  </si>
  <si>
    <t>7001</t>
  </si>
  <si>
    <t>короткострокові зобов'язання</t>
  </si>
  <si>
    <t>7002</t>
  </si>
  <si>
    <t>інші фінансові зобов'язання</t>
  </si>
  <si>
    <t>7003</t>
  </si>
  <si>
    <t>Повернено залучених коштів, усього, у тому числі:</t>
  </si>
  <si>
    <t>7010</t>
  </si>
  <si>
    <t>7011</t>
  </si>
  <si>
    <t>7012</t>
  </si>
  <si>
    <t>7013</t>
  </si>
  <si>
    <t>VIII. Дані про персонал та витрати на оплату праці</t>
  </si>
  <si>
    <r>
      <t xml:space="preserve">Середня кількість працівників </t>
    </r>
    <r>
      <rPr>
        <sz val="14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</rPr>
      <t>, у тому числі:</t>
    </r>
  </si>
  <si>
    <t>8000</t>
  </si>
  <si>
    <t>директор</t>
  </si>
  <si>
    <t>8001</t>
  </si>
  <si>
    <t>адміністративно-управлінський персонал</t>
  </si>
  <si>
    <t>8002</t>
  </si>
  <si>
    <t>працівники</t>
  </si>
  <si>
    <t>8003</t>
  </si>
  <si>
    <t>Витрати на оплату праці</t>
  </si>
  <si>
    <t>8010</t>
  </si>
  <si>
    <t>Середньомісячні витрати на оплату праці одного працівника (грн), усього, у тому числі:</t>
  </si>
  <si>
    <t>8020</t>
  </si>
  <si>
    <t>8021</t>
  </si>
  <si>
    <t>8022</t>
  </si>
  <si>
    <t>8023</t>
  </si>
  <si>
    <r>
      <t xml:space="preserve">Керівник                           </t>
    </r>
    <r>
      <rPr>
        <sz val="14"/>
        <rFont val="Times New Roman"/>
        <family val="1"/>
      </rPr>
      <t xml:space="preserve"> </t>
    </r>
    <r>
      <rPr>
        <u val="single"/>
        <sz val="14"/>
        <rFont val="Times New Roman"/>
        <family val="1"/>
      </rPr>
      <t xml:space="preserve">  Директор</t>
    </r>
  </si>
  <si>
    <t>_____________________________</t>
  </si>
  <si>
    <t xml:space="preserve">А.В.Старушенко </t>
  </si>
  <si>
    <t>(посада)</t>
  </si>
  <si>
    <t>(підпис)</t>
  </si>
  <si>
    <t xml:space="preserve">         (ініціали, прізвище)    </t>
  </si>
  <si>
    <t>I. Формування фінансових результатів</t>
  </si>
  <si>
    <t>Плановий рік (усього)</t>
  </si>
  <si>
    <t xml:space="preserve">У тому числі за кварталами </t>
  </si>
  <si>
    <t>Пояснення та обґрунтування до запланованого рівня доходів/витрат</t>
  </si>
  <si>
    <t xml:space="preserve">І  </t>
  </si>
  <si>
    <t xml:space="preserve">ІІ  </t>
  </si>
  <si>
    <t xml:space="preserve">ІІІ  </t>
  </si>
  <si>
    <t xml:space="preserve">ІV </t>
  </si>
  <si>
    <t>Доходи і витрати (деталізація)</t>
  </si>
  <si>
    <t>Собівартість послуг по обслуговування торгівельних місць збільшиться внаслідок збільшення вартості на товари, роботи, послуги</t>
  </si>
  <si>
    <t>Витрати на сировину та основні матеріали</t>
  </si>
  <si>
    <t>Не плануються</t>
  </si>
  <si>
    <t xml:space="preserve">Витрати на паливо </t>
  </si>
  <si>
    <t>Витрати на електроенергію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</si>
  <si>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</si>
  <si>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</si>
  <si>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 xml:space="preserve">Обслуговування та ремонт основних засобів, що знаходяться на балансу підприємства </t>
  </si>
  <si>
    <t>Амортизація основних засобів і нематеріальних активів</t>
  </si>
  <si>
    <t>Валовий прибуток (збиток)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</si>
  <si>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</si>
  <si>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</si>
  <si>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</si>
  <si>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</si>
  <si>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</si>
  <si>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</si>
  <si>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</si>
  <si>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Відрядження по повірці вогнегасників</t>
  </si>
  <si>
    <t>витрати на зв’язок</t>
  </si>
  <si>
    <t>витрати на оплату праці</t>
  </si>
  <si>
    <t>відрахування на соціальні заходи</t>
  </si>
  <si>
    <t>Відрахування ЄСВ на  винагороду за послуги за  договорами ЦПХ  та оплту лікарняних листів за рахунок підприємства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</si>
  <si>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</si>
  <si>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</si>
  <si>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</si>
  <si>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</si>
  <si>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</si>
  <si>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Технічне обслуговування офісної техніки ( заправка картриджа та інше)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</si>
  <si>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</si>
  <si>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</si>
  <si>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</si>
  <si>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</si>
  <si>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</si>
  <si>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</si>
  <si>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</si>
  <si>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</si>
  <si>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інші адміністративні витрати (Для забезпечення господарської діяльності)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</si>
  <si>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</si>
  <si>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</si>
  <si>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</si>
  <si>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</si>
  <si>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</si>
  <si>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</si>
  <si>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доходи, усього, у тому числі:</t>
  </si>
  <si>
    <t>курсові різниці</t>
  </si>
  <si>
    <t>нетипові операційні доходи (розшифрувати)</t>
  </si>
  <si>
    <t>інші операційні доходи (штрафи  та %% банку)</t>
  </si>
  <si>
    <t>Інші операційні витрати, усього, у тому числі:</t>
  </si>
  <si>
    <t xml:space="preserve">Планується виплата благодійної домоги ветеранам війни </t>
  </si>
  <si>
    <t>нетипові операційні витрати  (розшифрувати)</t>
  </si>
  <si>
    <t>витрати на благодійну допомогу</t>
  </si>
  <si>
    <t>відрахування до резерву сумнівних боргів</t>
  </si>
  <si>
    <t>відрахування до недержавних пенсійних фондів</t>
  </si>
  <si>
    <t>інші операційні витрати (розшифрувати)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</si>
  <si>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</si>
  <si>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</si>
  <si>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</si>
  <si>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</si>
  <si>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Інші доходи, усього, у тому числі:</t>
  </si>
  <si>
    <t>інші доходи (розшифрувати)</t>
  </si>
  <si>
    <t>Інші витрати, усього, у тому числі:</t>
  </si>
  <si>
    <t>інші витрати (розшифрувати)</t>
  </si>
  <si>
    <t>Фінансовий результат до  оподаткування  прогнозовано зменшитьтся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</si>
  <si>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</si>
  <si>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</si>
  <si>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</si>
  <si>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</si>
  <si>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</si>
  <si>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Неконтрольована частка</t>
  </si>
  <si>
    <t>Розрахунок показника EBITDA</t>
  </si>
  <si>
    <t>Фінансовий результат від операційної діяльності, рядок 1100</t>
  </si>
  <si>
    <t>плюс амортизація, рядок 1430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</si>
  <si>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</si>
  <si>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</si>
  <si>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</si>
  <si>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</si>
  <si>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</si>
  <si>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</si>
  <si>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</si>
  <si>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витрати на паливо та енергію</t>
  </si>
  <si>
    <t>Амортизація</t>
  </si>
  <si>
    <t>Усього</t>
  </si>
  <si>
    <t>Керівник              __Директор____</t>
  </si>
  <si>
    <t>_________________________</t>
  </si>
  <si>
    <t xml:space="preserve"> А.В. Старушенко</t>
  </si>
  <si>
    <t xml:space="preserve">                                (посада)</t>
  </si>
  <si>
    <t xml:space="preserve">               (підпис)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</si>
  <si>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</si>
  <si>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</si>
  <si>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</si>
  <si>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державними унітарними підприємствами та їх об'єднаннями до державного бюджету</t>
  </si>
  <si>
    <t>господарськими товариствами, у статутному капіталі яких більше 50 відсотків акцій (часток, паїв) належать державі, на виплату дивідендів</t>
  </si>
  <si>
    <t>у тому числі на державну частку</t>
  </si>
  <si>
    <t>2012/1</t>
  </si>
  <si>
    <t>Перенесено з додаткового капіталу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</si>
  <si>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</si>
  <si>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</si>
  <si>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</si>
  <si>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</si>
  <si>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</si>
  <si>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</si>
  <si>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</si>
  <si>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</si>
  <si>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</si>
  <si>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</si>
  <si>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</si>
  <si>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</si>
  <si>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 та збори (Військовий збір)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</si>
  <si>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</si>
  <si>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</si>
  <si>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</si>
  <si>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</si>
  <si>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</si>
  <si>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</si>
  <si>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</si>
  <si>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А.В.Старушенко</t>
  </si>
  <si>
    <t xml:space="preserve">                                     (посада)</t>
  </si>
  <si>
    <t xml:space="preserve">                    (підпис)</t>
  </si>
  <si>
    <t>ІІІ. Рух грошових коштів (за прямим методом)</t>
  </si>
  <si>
    <t>Код рядка</t>
  </si>
  <si>
    <t>План поточного року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</si>
  <si>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</si>
  <si>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</si>
  <si>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</si>
  <si>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</si>
  <si>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</si>
  <si>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Цільове фінансування  (розшифрувати)</t>
  </si>
  <si>
    <t>Надходження авансів від покупців і замовників</t>
  </si>
  <si>
    <t>Отримання коштів за короткостроковими зобов'язаннями, у тому числі:</t>
  </si>
  <si>
    <t>кредити</t>
  </si>
  <si>
    <t xml:space="preserve">позики </t>
  </si>
  <si>
    <t>облігації</t>
  </si>
  <si>
    <t>Інші надходження (%% за зберігання на розрахунковому рахунку в банку, штрафи за невиконання умов договорів обслуговування торгівельного місця на ринку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</si>
  <si>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</si>
  <si>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</si>
  <si>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</si>
  <si>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Повернення коштів за короткостроковими зобов'язаннями, у тому числі:</t>
  </si>
  <si>
    <t>Зобов’язання з податків, зборів та інших обов’язкових платежів, у тому числі:</t>
  </si>
  <si>
    <t>податок на додану вартість</t>
  </si>
  <si>
    <t>рентна плата</t>
  </si>
  <si>
    <t>інші обов’язкові платежі, у тому числі:</t>
  </si>
  <si>
    <t>відрахування частини чистого прибутку державними підприємствами</t>
  </si>
  <si>
    <t>3146/1</t>
  </si>
  <si>
    <t xml:space="preserve">відрахування частини чистого прибутку до фонду на виплату дивідендів на державну частку господарськими товариствами </t>
  </si>
  <si>
    <t>3146/2</t>
  </si>
  <si>
    <t>інші платежі (ЄСВ, Військовий збір, Земельний податок)</t>
  </si>
  <si>
    <t>Повернення коштів до бюджету</t>
  </si>
  <si>
    <t>Інші витрати (РКО, Судовий збір,благодійна допомога , витрати за оплату послуг за договорами ЦПХ, та інше)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</si>
  <si>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</si>
  <si>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</si>
  <si>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</si>
  <si>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</si>
  <si>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Надходження від продажу акцій та облігацій </t>
  </si>
  <si>
    <r>
      <t>Інші надходження (розшифрувати)</t>
    </r>
    <r>
      <rPr>
        <i/>
        <sz val="14"/>
        <rFont val="Times New Roman"/>
        <family val="1"/>
      </rPr>
      <t xml:space="preserve"> </t>
    </r>
  </si>
  <si>
    <t xml:space="preserve">Видатки грошових коштів від інвестиційної діяльності </t>
  </si>
  <si>
    <r>
      <t>Придбання (створення) основних засобів (розшифрувати)</t>
    </r>
    <r>
      <rPr>
        <i/>
        <sz val="14"/>
        <rFont val="Times New Roman"/>
        <family val="1"/>
      </rPr>
      <t xml:space="preserve"> </t>
    </r>
  </si>
  <si>
    <r>
      <t>Капітальне будівництво (розшифрувати)</t>
    </r>
    <r>
      <rPr>
        <i/>
        <sz val="14"/>
        <rFont val="Times New Roman"/>
        <family val="1"/>
      </rPr>
      <t xml:space="preserve"> </t>
    </r>
  </si>
  <si>
    <r>
      <t>Придбання (створення) нематеріальних активів (розшифрувати)</t>
    </r>
    <r>
      <rPr>
        <i/>
        <sz val="14"/>
        <rFont val="Times New Roman"/>
        <family val="1"/>
      </rPr>
      <t xml:space="preserve"> </t>
    </r>
  </si>
  <si>
    <t xml:space="preserve">Придбання акцій та облігацій  </t>
  </si>
  <si>
    <t>Інші витрати (розшифрувати)</t>
  </si>
  <si>
    <t>III. Рух коштів у результаті фінансової діяльності</t>
  </si>
  <si>
    <t xml:space="preserve">Надходження грошових коштів від фінансової діяльності </t>
  </si>
  <si>
    <t>Надходження від власного капіталу</t>
  </si>
  <si>
    <t>Отримання коштів за довгостроковими зобов'язаннями, у тому числі:</t>
  </si>
  <si>
    <t xml:space="preserve">Видатки грошових коштів від фінансової діяльності </t>
  </si>
  <si>
    <t>Витрачання на викуп власних акцій</t>
  </si>
  <si>
    <t>Повернення коштів за довгостроковими зобов'язаннями, у тому числі:</t>
  </si>
  <si>
    <t xml:space="preserve">Сплата дивідендів </t>
  </si>
  <si>
    <t>Чистий рух коштів від фінансової діяльності </t>
  </si>
  <si>
    <t>Чистий грошовий потік</t>
  </si>
  <si>
    <t xml:space="preserve">                                        (посада)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</si>
  <si>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</si>
  <si>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</si>
  <si>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</si>
  <si>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</si>
  <si>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</si>
  <si>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</si>
  <si>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</si>
  <si>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Оптимальне значення</t>
  </si>
  <si>
    <t>Примітки</t>
  </si>
  <si>
    <t>Коефіцієнти рентабельності та прибутковості</t>
  </si>
  <si>
    <t>Валова рентабельність
(валовий прибуток, рядок 1020 / чистий дохід від реалізації продукції (товарів, робіт, послуг), рядок 1000) х 100, %</t>
  </si>
  <si>
    <t>Збільшення</t>
  </si>
  <si>
    <t>Рентабельність EBITDA
(EBITDA, рядок 1310 / чистий дохід від реалізації продукції (товарів, робіт, послуг), рядок 1000) х 100, %</t>
  </si>
  <si>
    <t>Рентабельність активів
(чистий фінансовий результат, рядок 1200 / вартість активів, рядок 6020) х 100, %</t>
  </si>
  <si>
    <t>Характеризує ефективність використання активів підприємства</t>
  </si>
  <si>
    <t>Рентабельність власного капіталу
(чистий фінансовий результат, рядок 1200 / власний капітал, рядок 6080) х 100, %</t>
  </si>
  <si>
    <t>Рентабельність діяльності
(чистий фінансовий результат, рядок 1200 / чистий дохід від реалізації продукції (товарів, робіт, послуг), рядок 1000) х 100, %</t>
  </si>
  <si>
    <t>Характеризує ефективність господарської діяльності підприємства</t>
  </si>
  <si>
    <t>Коефіцієнти фінансової стійкості та ліквідності</t>
  </si>
  <si>
    <t>Коефіцієнт відношення боргу до EBITDA
(довгострокові зобов'язання, рядок 6030 + поточні зобов'язання, рядок 6040) / EBITDA, рядок 1310</t>
  </si>
  <si>
    <t>Коефіцієнт фінансової стійкості
(власний капітал, рядок 6080 / (довгострокові зобов'язання, рядок 6030 + поточні зобов'язання, рядок 6040))</t>
  </si>
  <si>
    <t>&gt; 1</t>
  </si>
  <si>
    <t>Характеризує співвідношення власних та позикових коштів і залежність підприємства від зовнішніх фінансових джерел</t>
  </si>
  <si>
    <t>Коефіцієнт поточної ліквідності (покриття)
(оборотні активи, рядок 6010 / поточні зобов'язання, рядок 6040)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</si>
  <si>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</si>
  <si>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Аналіз капітальних інвестицій</t>
  </si>
  <si>
    <t>Коефіцієнт відношення капітальних інвестицій до амортизації
(капітальні інвестиції, рядок 4000 / амортизація, рядок 1430)</t>
  </si>
  <si>
    <t>Коефіцієнт відношення капітальних інвестицій до чистого доходу від реалізації продукції (товарів, робіт, послуг)
(капітальні інвестиції, рядок 4000 / чистий дохід від реалізації продукції (товарів, робіт, послуг), рядок 1000)</t>
  </si>
  <si>
    <t>Коефіцієнт зносу основних засобів 
(сума зносу, рядок 6003 / первісна вартість основних засобів, рядок 6002)</t>
  </si>
  <si>
    <t>Зменшення</t>
  </si>
  <si>
    <t>Характеризує інвестиційну політику підприємства</t>
  </si>
  <si>
    <t>Ковенанти/обмежувальні коефіцієнти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</si>
  <si>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</si>
  <si>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 xml:space="preserve">                                                                   (посада)</t>
  </si>
  <si>
    <t xml:space="preserve">                (ініціали, прізвище)    </t>
  </si>
  <si>
    <t>Інформація</t>
  </si>
  <si>
    <t>(найменування підприємства)</t>
  </si>
  <si>
    <t xml:space="preserve">      1. Дані про підприємство, персонал та витрати на оплату праці</t>
  </si>
  <si>
    <t xml:space="preserve"> Загальна інформація про підприємство (резюме)                                                                                                                                                                                                                                                                                                                                                                                    Засновником даного підприємства є Фастівська міська рада. Дане підприємство є комунальним, має свій баланс, статут, веде бухгалтерський облік та складає звітність. Основний і єдиний дохід- одержання коштів за обслуговування торгівельних місць.</t>
  </si>
  <si>
    <t>Фінансовий план
поточного року</t>
  </si>
  <si>
    <t>Плановий рік до прогнозу на поточний рік, %</t>
  </si>
  <si>
    <t>Плановий рік до факту минулого року, %</t>
  </si>
  <si>
    <t>Фонд оплати праці, тис. грн, у тому числі:</t>
  </si>
  <si>
    <t>Витрати на оплату праці, тис. грн, у тому числі:</t>
  </si>
  <si>
    <t xml:space="preserve"> У разі збільшення витрат на оплату праці в плановому році порівняно з установленим рівнем поточного року та фактом попереднього року надаються відповідні обґрунтування. </t>
  </si>
  <si>
    <t xml:space="preserve">      2. Перелік підприємств, які включені до консолідованого (зведеного) фінансового плану</t>
  </si>
  <si>
    <t>Код за ЄДРПОУ</t>
  </si>
  <si>
    <t>Найменування підприємства</t>
  </si>
  <si>
    <t>Вид діяльності</t>
  </si>
  <si>
    <t xml:space="preserve">      3. Інформація про бізнес підприємства (код рядка 1000 фінансового плану)</t>
  </si>
  <si>
    <t>Найменування видів діяльності за КВЕД</t>
  </si>
  <si>
    <t>Питома вага в загальному обсязі реалізації, %</t>
  </si>
  <si>
    <t>за минулий рік</t>
  </si>
  <si>
    <t>за плановий рік</t>
  </si>
  <si>
    <t>чистий дохід  від реалізації продукції (товарів, робіт, послуг),     тис. грн</t>
  </si>
  <si>
    <t>кількість продукції/             наданих послуг, одиниця виміру</t>
  </si>
  <si>
    <t>ціна одиниці     (вартість  продукції/     наданих послуг), грн</t>
  </si>
  <si>
    <t>68.2 Надання в оренду власного чи орендованого нерухомого майна</t>
  </si>
  <si>
    <t xml:space="preserve">      4. Діючі фінансові зобов'язання підприємства</t>
  </si>
  <si>
    <t>Найменування  банку</t>
  </si>
  <si>
    <t xml:space="preserve">Вид кредитного продукту та цільове призначення </t>
  </si>
  <si>
    <t xml:space="preserve">Сума, валюта за договорами </t>
  </si>
  <si>
    <t>Процентна ставка</t>
  </si>
  <si>
    <t>Дата видачі/погашення (графік)</t>
  </si>
  <si>
    <t>Заборгованість на останню дату</t>
  </si>
  <si>
    <t>Забезпечення</t>
  </si>
  <si>
    <t>х</t>
  </si>
  <si>
    <t xml:space="preserve">      5. Інформація щодо отримання та повернення залучених коштів</t>
  </si>
  <si>
    <t>Зобов'язання</t>
  </si>
  <si>
    <t>Заборгованість за кредитами на початок ______ року</t>
  </si>
  <si>
    <t>План із залучення коштів</t>
  </si>
  <si>
    <t>План з повернення коштів</t>
  </si>
  <si>
    <t>Заборгованість за кредитами на кінець ______ року</t>
  </si>
  <si>
    <t xml:space="preserve">Довгострокові зобов'язання, усього </t>
  </si>
  <si>
    <t>у тому числі:</t>
  </si>
  <si>
    <t>Короткострокові зобов'язання, усього</t>
  </si>
  <si>
    <r>
      <t>у тому числі:</t>
    </r>
    <r>
      <rPr>
        <i/>
        <sz val="14"/>
        <rFont val="Times New Roman"/>
        <family val="1"/>
      </rPr>
      <t xml:space="preserve"> </t>
    </r>
  </si>
  <si>
    <t>Інші фінансові зобов'язання, усього</t>
  </si>
  <si>
    <t>6. Витрати, пов'язані з використанням власних службових автомобілів (у складі адміністративних витрат, рядок 1031)</t>
  </si>
  <si>
    <t>№ з/п</t>
  </si>
  <si>
    <t>Марка</t>
  </si>
  <si>
    <t>Рік придбання</t>
  </si>
  <si>
    <t>Мета використання</t>
  </si>
  <si>
    <t>Витрати, усього</t>
  </si>
  <si>
    <t>Плановий рік до плану
поточного року, %</t>
  </si>
  <si>
    <t>Плановий рік до факту
минулого року, %</t>
  </si>
  <si>
    <t>факт
минулого року</t>
  </si>
  <si>
    <t>фінансовий план
поточного року</t>
  </si>
  <si>
    <t>плановий рік</t>
  </si>
  <si>
    <t>7. Витрати на оренду службових автомобілів (у складі адміністративних витрат, рядок 1032)</t>
  </si>
  <si>
    <t>Договір</t>
  </si>
  <si>
    <t>Дата початку оренди</t>
  </si>
  <si>
    <t>8. Джерела капітальних інвестицій</t>
  </si>
  <si>
    <t>тис. грн (без ПДВ)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</si>
  <si>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</si>
  <si>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</si>
  <si>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</si>
  <si>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</si>
  <si>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(розшифрувати)</t>
  </si>
  <si>
    <t>рік</t>
  </si>
  <si>
    <t>у тому числі за кварталами</t>
  </si>
  <si>
    <t xml:space="preserve">І </t>
  </si>
  <si>
    <t xml:space="preserve">ІІ </t>
  </si>
  <si>
    <t xml:space="preserve">ІІІ </t>
  </si>
  <si>
    <t>Відсоток</t>
  </si>
  <si>
    <t>9. Капітальне будівництво (рядок 4010 таблиці 4)</t>
  </si>
  <si>
    <t xml:space="preserve">Найменування об’єктів </t>
  </si>
  <si>
    <t>Рік початку                і закінчення будівництва</t>
  </si>
  <si>
    <t>Загальна кошторисна вартість</t>
  </si>
  <si>
    <t>Первісна балансова вартість введених потужностей на початок планового року</t>
  </si>
  <si>
    <t>Незавершене будівництво на початок планового року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</si>
  <si>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</si>
  <si>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Документ, яким затверджений титул будови,
із зазначенням органу, який його погодив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</si>
  <si>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</si>
  <si>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</si>
  <si>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</si>
  <si>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власні кошти</t>
  </si>
  <si>
    <t>кредитні кошти</t>
  </si>
  <si>
    <t>інші джерела (зазначити джерело)</t>
  </si>
  <si>
    <t>_____________________________________</t>
  </si>
  <si>
    <t>(ініціали, прізвище)</t>
  </si>
  <si>
    <t>{Додаток 1 в редакції Наказу Міністерства економічного розвитку і торгівлі № 1394 від 03.11.2015}</t>
  </si>
  <si>
    <t xml:space="preserve">ЗАГАЛЬНІ ВІДОМОСТІ </t>
  </si>
  <si>
    <t xml:space="preserve">Комунальне підприємство “Фастівський міський ринок” Фастівської міської ради утворено в розпорядчому порядку на базі відокремленої частини комунальної власності територіальної громади м.Фастів.Засновником Підприємства є Фастівська міська рада .                                                                                                                                                                                                                                        Форма властості Підприємства відповідно до класифікатора форм власності це КОМУНАЛЬНЕ ПІДПРИЄМСТВО (150).
Види діяльності за КВЕД
68.20 Надання в оренду й експлуатацію власного чи орендованого нерухомого майна.
46.31 Оптова торгівля фруктами й овочами.
47.82 Роздрібна торгівля з лотків і на ринках текстильними виробами, одягом і взуттям.
47.82 Роздрібна торгівля з лотків і на ринках іншими товарами.
70.22 Консультування з питань комерційної діяльності й керування.                                                                                                                                                                                                                                                    Основним узагальнюючим показником фінансових результатів господарської діяльності Підприємства є прибуток (дохід), що визначається шляхом зменшення суми валового доходу Підприємства за певний період на суму валових витрат та суму амортизаці ї відрахувань. Склад валового доходу та валових витрат Підприємства визнана законодавством. </t>
  </si>
  <si>
    <t>ФОРМУВАННЯ ДОХІДНОЇ ЧАСТИНИ ФІНАНСОВОГО ПЛАНУ</t>
  </si>
  <si>
    <r>
      <t xml:space="preserve">  - тариф  вартості  1 кв.м  за участь в торгівлі  по вул Шевченко між будівлями №49, №51 на прилеглій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Times New Roman"/>
        <family val="1"/>
      </rPr>
      <t xml:space="preserve">території привокзальної площі  м.Фастів у розмірі  15,00грн.у т.ч.ПДВ. </t>
    </r>
  </si>
  <si>
    <t>Таблиця №1</t>
  </si>
  <si>
    <t>план</t>
  </si>
  <si>
    <t>Чистий дохід від реалізації продукції (товарів, робіт, послуг) а саме:</t>
  </si>
  <si>
    <t>Ярмарок по вул Галафєєва</t>
  </si>
  <si>
    <t>Ярмарок по вул Небесної Сотні</t>
  </si>
  <si>
    <t>Ярмарок по вул Зігмунда Козара</t>
  </si>
  <si>
    <t>Місце для торгівлі по вул Шевчекно між б.49,51 на прилеглій території привокзальної площі</t>
  </si>
  <si>
    <t>Підприємці по договорам за обслуговування торгівельних місць на ринку</t>
  </si>
  <si>
    <t>Інші  доходи( штрафи, %%)</t>
  </si>
  <si>
    <t>Всього доходу</t>
  </si>
  <si>
    <t>ФОРМУВАННЯ ВИТРАТНОЇ ЧАСТИНИ ФІНАНСОВОГО ПЛАНУ</t>
  </si>
  <si>
    <t>Таблиця №2</t>
  </si>
  <si>
    <t>витрати на електроенергію</t>
  </si>
  <si>
    <t xml:space="preserve">Витрати, що здійснюються для підтримання об’єкта в робочому стані </t>
  </si>
  <si>
    <t xml:space="preserve">інші витрати </t>
  </si>
  <si>
    <t>Таблиця №3</t>
  </si>
  <si>
    <t>ІНФОРМАЦІЯ ПО ОПЛАТІ ПРАЦІ ПІДПРИЄМСТВА</t>
  </si>
  <si>
    <r>
      <t>Середня кількість працівників</t>
    </r>
    <r>
      <rPr>
        <b/>
        <sz val="14"/>
        <rFont val="Times New Roman"/>
        <family val="1"/>
      </rPr>
      <t>,
у тому числі:</t>
    </r>
  </si>
  <si>
    <t>Адміністративно-управлінський персонал (затупники директора, головний бухгалтер, секретар керівника, касир, особа , що виконує юридичні послуги)</t>
  </si>
  <si>
    <t>працівники (конролер ринку, пибиральник території, охоронники (4), особи , що здійснюють обслуговування ярмарок)</t>
  </si>
  <si>
    <t>ОЧІКУВАНІ ФІНАНСОВІ РЕЗУЛЬТАТИ</t>
  </si>
  <si>
    <t>Таблиця №4</t>
  </si>
  <si>
    <t>Інші витрати (розшифрувати), у тому числі:</t>
  </si>
  <si>
    <t>Витрати  з податку на прибуток</t>
  </si>
  <si>
    <t>Чистий  фінансовий результат, у тому числі:</t>
  </si>
  <si>
    <t>РОЗПОДІЛ ЧИСТОГО ПРИБУТКУ</t>
  </si>
  <si>
    <t>Таблиця №5</t>
  </si>
  <si>
    <t>Відрахування частини чистого прибутку, усього, у тому числі:</t>
  </si>
  <si>
    <t>господарськими товариствами, у статутному капіталі яких більше                  50 відсотків акцій (часток, паїв) належать державі на виплату дивідендів</t>
  </si>
  <si>
    <t>Нараховані до сплати обов'язкові платежі підприємства до бюджету та єдиний внесок на загальнообов'язкове державне соціальне страхування :</t>
  </si>
  <si>
    <t>Таблиця №6</t>
  </si>
  <si>
    <t>Сплата податків і зборів до місцевих бюджетів усього</t>
  </si>
  <si>
    <t>Земельний податок</t>
  </si>
  <si>
    <t>Інші податки та збори  ( військовий збір)</t>
  </si>
  <si>
    <t>Інші поточні податки, збори, та і платежі накористь держави, усього, у тому числі:</t>
  </si>
  <si>
    <t>відрахування частини чистого прибутку господарськими товариствами, у статутному капіталі яких більше 50 відсотків акцій, часток, паїв належить державі, на виплату девідендів на державну частку</t>
  </si>
  <si>
    <t xml:space="preserve">Єдиний внесок на загальнообов'язкове державне соціальне страхування                              </t>
  </si>
  <si>
    <t>Інше</t>
  </si>
  <si>
    <t>Податкової заборгованності, реструктуризованих, відстрочених та рострочених сум платежів до бюджетів у комунального підприємства не має, виплати по них не плануються.</t>
  </si>
  <si>
    <t>ВИТРАТИ НА СОЦІАЛЬНУ СФЕРУ ТА ОТРИМАНЯЯ ДОХОДІВ ВІД ЇЇ УТРИМАННЯ</t>
  </si>
  <si>
    <t>ІНВЕСТИЦІЙНА ДІЯЛЬНІСТЬ ПІДРИЄМСТВА</t>
  </si>
  <si>
    <t>Інвестиційна діяльність підприємства не планується.</t>
  </si>
  <si>
    <t>КОЕФІЦІЄНТНИЙ АНАЛІЗ</t>
  </si>
  <si>
    <t xml:space="preserve"> Коефіцієнти фінансової стійкості та ліквідності мають динаміку збільшення та показують на достатність ресурсів підприємства, які може бути використано для погашення його поточних зобов'язань. </t>
  </si>
  <si>
    <t>Таким чином, дане підприємство є ефективним та створює всі необхідні умови для забезпечення надання якісних послуг, працює на користь міста та за рахунок платежів приносить йому прибуток.</t>
  </si>
  <si>
    <t>План 2019</t>
  </si>
  <si>
    <t>Факт 2018 року</t>
  </si>
  <si>
    <t xml:space="preserve">Комунальне підприємство Фастівської міської ради«Центр торгівлі та благоустрою» </t>
  </si>
  <si>
    <t>Комунальне підприємство  Фастівської міської ради "Центр торгівлі та благоустрою"</t>
  </si>
  <si>
    <t>Відрахування по ЄСВ збільшиться внаслідок збільшення витрат на оплату праці</t>
  </si>
  <si>
    <t xml:space="preserve">Амортизація основних фондів та нематеріальних активів збільшиться внаслідок придбання нових основних засобів </t>
  </si>
  <si>
    <t>Зменшиться внаслідок зменшення чистого доходу (виручку)</t>
  </si>
  <si>
    <t xml:space="preserve">Плануються витрати на телефонний зв`язок, інтернет  </t>
  </si>
  <si>
    <t xml:space="preserve">Витрати  на оплату послуг по обслуговуванню програмного забезпечення програми </t>
  </si>
  <si>
    <t>Витрати зростуть внаслідок  збільшення витрат на оплату праці, збільшення вартості на  товари, роботи, послуги</t>
  </si>
  <si>
    <t xml:space="preserve">  - за обслуговування за 1 м² торгівельного місця на ринку  у розмірі  2,40 грн. У т.ч.ПДВ;           </t>
  </si>
  <si>
    <t xml:space="preserve">  - за бслуговування 1 кв.м торгівельного місця   на ринку    в день без здійснення торгівельної діяльності у розмірі 1,80 грн.у  т.ч. ПДВ;</t>
  </si>
  <si>
    <t xml:space="preserve"> - за обслуговування додатково зайнманого 1 м² в день  місця для торгівлі  наринку  у розмірі 0,80 грн.у  т.ч П.ДВ   </t>
  </si>
  <si>
    <t xml:space="preserve">  - тариф   вартості 1 кв.м в день  за участь в торгівлі на ярмарку   по вул.Небесної Сотні у розмірі  15,00грн.у т.ч  ПДВ;</t>
  </si>
  <si>
    <r>
      <t xml:space="preserve">  - тариф 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вартості 1 кв.м в день  за участь в торгівлі на ярмарку  вул.Зігмунда Козара у розмірі  15,00грн.у т.ч.   ПДВ;</t>
    </r>
  </si>
  <si>
    <t>придбання спецодягу, заправка вогнегасника</t>
  </si>
  <si>
    <t>Плануються</t>
  </si>
  <si>
    <t>Компютер, стілець</t>
  </si>
  <si>
    <t>Плануються(договір ЦПХ)</t>
  </si>
  <si>
    <t>Витрати на винагороду за отримані послуги по  договорам ЦПХ (оплату лікарняних листів за рахунок підприємства)</t>
  </si>
  <si>
    <t xml:space="preserve">Тарифи вартості обслуговування торгівельної площі на ринку  затверджено рішенням виконавчого комітету від 26.09.2018 року № 428 керуючись пп.2ст.28 Закону Українии «Про місцеве самоврядування», вартість яких складає :                                                                                                                                                                                                                                  </t>
  </si>
  <si>
    <t>Інші витрати (оплата за вивіз відходів, резерв відпусток та ін )</t>
  </si>
  <si>
    <t>Інші адміністративні витрати, що прогнозуються для забезпечення діяльності  підприємства, а саме : -канцелярські товари (9,0 тис.грн),                            -господарські товари (лампочки, миючі засоби та інші (17,0 тис.грн.)</t>
  </si>
  <si>
    <t xml:space="preserve">Фінансування з місцевого бюджету та  доходи у вигляді штрафів за порушення підприємцями умов договора </t>
  </si>
  <si>
    <t>Витрати на виконання заходів програми згідно якої відбулося фінансування</t>
  </si>
  <si>
    <t xml:space="preserve">Витрати на виконання заходів програми згідно якої відбулося фінансування та планується виплата благодійної домоги ветеранам війни </t>
  </si>
  <si>
    <t>Електороенергія</t>
  </si>
  <si>
    <t>Оплата за вивіз відходів  , а також створення резерву відпусток, згідно вимог чинного законодавства</t>
  </si>
  <si>
    <t>Планується зменшення податку на прибуток в звязку зі зменшенням фінансового результату до оподаткування</t>
  </si>
  <si>
    <t>Чистий фінансовий результат планово зменшиться</t>
  </si>
  <si>
    <t>придбання (виготовлення) основних засобів ( комп'ютер)</t>
  </si>
  <si>
    <t>придбання (виготовлення) інших необоротних матеріальних активів   ( стілець)</t>
  </si>
  <si>
    <r>
      <t xml:space="preserve">Середня кількість працівників </t>
    </r>
    <r>
      <rPr>
        <sz val="14"/>
        <rFont val="Times New Roman"/>
        <family val="1"/>
      </rPr>
      <t>(штатних працівників, зовнішніх сумісників та працівників)</t>
    </r>
    <r>
      <rPr>
        <b/>
        <sz val="14"/>
        <rFont val="Times New Roman"/>
        <family val="1"/>
      </rPr>
      <t>, у тому числі:</t>
    </r>
  </si>
  <si>
    <t xml:space="preserve">Тарифи за участь у ярмарках встановлено рішеннями виконавчого комітету  №214 від 13.07.2017 року та №428   від  26.09.2018 року   керуючись пп. 2 п..б  ст.28, пп.8  п. а, пп.1 п.б ст.30 Закону України «Про місцеве самоврядування». Вартість яких складає :     </t>
  </si>
  <si>
    <t>працівники (конролер ринку, пибиральник території, охоронники (4), інспектор(2))</t>
  </si>
  <si>
    <t>ФІНАНСОВИЙ ПЛАН ПІДПРИЄМСТВА НА 2020 рік</t>
  </si>
  <si>
    <t>Пояснювальна записка до фінансового плану Комунального підприємства   Фастівської міської ради "Центр торгівлі та благоустрою" на 2020 рік</t>
  </si>
  <si>
    <t>08500 Київська обл., м.Фастів, вул.Костельна,10-а</t>
  </si>
  <si>
    <t>2,4</t>
  </si>
  <si>
    <t>Адміністративно-управлінський персонал (затупники директора, головний бухгалтер, секретар керівника, касир)</t>
  </si>
  <si>
    <t>Планується отримати більше виручки в порівнянні з планом минулого року в звязку з підвищенням вартості обслуговування за 1кв.м.</t>
  </si>
  <si>
    <t>Адміністративні витрати збільшиться внаслідок зміни розміру прожиткового мінімуму для працездатних осіб.</t>
  </si>
  <si>
    <t>добровільне медичне страхування</t>
  </si>
  <si>
    <t>Фінансовий результат від операційної діяльності прогнозовано зменшиться</t>
  </si>
  <si>
    <t>Чистий фінансовий результат планово зменшиться в звязку зі зменшенням фінансового результату до оподаткування</t>
  </si>
  <si>
    <t>Доходи планово зменшаться  внаслідок зменшення території що обслуговує підприємство</t>
  </si>
  <si>
    <t>до фінансового плану на 2020 рік</t>
  </si>
  <si>
    <t>Витрати на оплату праці в  плановому 2020 році збільшаться на 110,4 тисячі гривень, в порівнянні з прогнозом поточного, у зв`язку із зміною розміру прожиткового мінімуму про працездатних осіб.</t>
  </si>
  <si>
    <t>Фактичний показник за 2018 минулий рік</t>
  </si>
  <si>
    <t>Плановий показник поточного 2019року</t>
  </si>
  <si>
    <t>Фактичний показник поточного року за останній звітний період 1 квартал 2019 року</t>
  </si>
  <si>
    <t>Плановий 2020  рік</t>
  </si>
  <si>
    <t>Факт 2018</t>
  </si>
  <si>
    <t>Прогноз 2019</t>
  </si>
  <si>
    <t>План 2020</t>
  </si>
  <si>
    <t>Відхилення плану  2020 по відношенню до факту 2018</t>
  </si>
  <si>
    <t>Відхилення плану  2020 по відношенню до плану 2019</t>
  </si>
  <si>
    <t>Витрати на оплату  праці заплановано зростуть на 102,4тис.грн., порівняно із прогнозом  2019 року , у зв`язку із зміною розміру прожиткового мінімуму для працездатних осіб.</t>
  </si>
  <si>
    <t>Витрати на соціальні заходи планово збільшаться  по відношенню до прогнозу  2019 року  на 39,0тис.грн. В звязку зі збільшенням витрат на оплату праці.</t>
  </si>
  <si>
    <t>Амортизація основних засобів і нематеріальних активів збільшиться на 5,5тис.грн. по відношенню до плану 2019року</t>
  </si>
  <si>
    <t>Адміністративіні витрати на  2020 рік  вцілому  планово зростуть на 42,1тис.гривень в порівнянні із прогнозом  2019 року внаслідок заключення договорів по ЦПХ та  споживчих цін на товари,роботи,послуги які необхідні для ведення господарської діяльності роботи підприємства</t>
  </si>
  <si>
    <t>План  2019</t>
  </si>
  <si>
    <t>Факт 2019 року</t>
  </si>
  <si>
    <t>Факт 2018року</t>
  </si>
  <si>
    <t>Фінансовий план 2019 року</t>
  </si>
  <si>
    <t>Прогноз на поточний 2019  рік</t>
  </si>
  <si>
    <t>Плановий 2020рік (усього)</t>
  </si>
  <si>
    <t>відхилення прогнозу 2019 по відношенню до факту 2018</t>
  </si>
  <si>
    <t>відхилення  плану 2020 по відношенню до  прогнозу 2019</t>
  </si>
  <si>
    <t xml:space="preserve">Плановий 2020 рік </t>
  </si>
  <si>
    <t>відхилення  по відношенню плану 2020 до  факту 2018</t>
  </si>
  <si>
    <t>відхилення   плану 2020 до  прогнозу   2019</t>
  </si>
  <si>
    <t xml:space="preserve">сплата податків і зборів до місцевих бюджетів  у 2020 році  планово збільшиться на 24,6 тис.грн порівняно із прогнозом 2019 року, у зв`язку із збільшення ФОП </t>
  </si>
  <si>
    <t>відрахування єдиного соціального внеску на загальнообовязкове державне соціальне страхування у 2020 році планово збільшиться на 43,3 тис.грн. при порівнянні  з прогнозом 2019 року.</t>
  </si>
  <si>
    <t>Витрати на соціальну сферу та отримання доходів від її утримання комунальним підприємством у 2020 році  не планується.</t>
  </si>
  <si>
    <t xml:space="preserve"> Коефіцієнти рентабельності та прибутковості мають характеристику до   збільшення ,по відношенню до факту  2018 року , що вказує  ефективне використання активів підприємства та ефективну господарську діяльність</t>
  </si>
  <si>
    <t xml:space="preserve"> Коефіцієнт  зносу основних засобів у   2020 році  збільшиться, що показує вдалу інвестиційну політику підприємства</t>
  </si>
  <si>
    <t>Оплата праці працівників підприємства збільшиться внаслідок зміни розміру прожиткового мінімуму для працездатних осіб(2102грн),мінімальна заробітна плата - 4723грн.</t>
  </si>
  <si>
    <r>
      <t xml:space="preserve">Чистого доходу від реалізації продукції ( товарів, робіт, послуг)  в 2020 році  планується отримати більше   на  612,4 тис.грн. по відношенню  до прогнозу  20189 року за рахунок збільшення  </t>
    </r>
    <r>
      <rPr>
        <sz val="11"/>
        <rFont val="Arial Cyr"/>
        <family val="2"/>
      </rPr>
      <t xml:space="preserve"> </t>
    </r>
    <r>
      <rPr>
        <sz val="12"/>
        <rFont val="Times New Roman"/>
        <family val="1"/>
      </rPr>
      <t>вартості та площі обслуговування 1 кв.м торгівельного місця  на ринку  в день</t>
    </r>
    <r>
      <rPr>
        <sz val="12"/>
        <rFont val="Arial Cyr"/>
        <family val="2"/>
      </rPr>
      <t xml:space="preserve"> .                           </t>
    </r>
  </si>
  <si>
    <t>Собівартість реалізованих послуг заплановано зросте на   478,8 тис.грн., в порівнянні із планом  2019 року.</t>
  </si>
  <si>
    <t>Інші  витрати, що впливають на формування собівартості реалізованих послуг прогнозовано зменшаться на 66,2 тис.грн.  в порівнянні із планом  2019 року. Із  складу інших  витрат виключено витрати на сплату земельного податку. До складу інших витрат входять  витрати по сплаті за вивіз відходів та формування резерву відпусток.</t>
  </si>
  <si>
    <t>Фінансовий результат від операційної діяльності  та фінансовий результат до оподаткування планово  у   2020 році прогнозовано збільшаться на 381,8  тис.гривень по відношенню до прогнозу на 2019 рік. Це можливе внаслідок збільшення чистого доходу від реалізації послуг(виручки) та підняттю тарифу вартості за обслуговування  1 м.в. В день торгівельно місця</t>
  </si>
  <si>
    <t xml:space="preserve">Витрати з податку на прибуток планово збільшаться у 2020 році в порівнянні із прогнозом  2019 року на 68,7  тис.грн.внаслідок  збільшення фінансового результату до оподаткування. </t>
  </si>
  <si>
    <t>Чистого фінансового результату (прибутку) очікується отримати в 2020 році більше на 313,1 тис.грн, ніж це прогнозовано у  2019 році, це можливо внаслідок збільшення чистого доходу</t>
  </si>
  <si>
    <t xml:space="preserve">Відрахування частини чистого прибутку у 2020році збільшиться на 42,5тис.грн.в порівнянні із фактом 2018 року, внаслідок зменшення   фінансового результату до оподаткування. </t>
  </si>
  <si>
    <t>У 2020 році планується  здійснити  виплат на користь держави на 306,1 тис.грн.більше ніж по прогнозу 2019 року,а саме:</t>
  </si>
  <si>
    <t>відрахування частини чистого прибутку у 2020 році збільшиться на 47,0 тис.грн.в порівнянні із прогнозом 2019 року;</t>
  </si>
  <si>
    <t>податок на прибуток у 2020 році збільшиться на  68,7тис.грн.в порівнянні із прогнозом 2019 року;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</si>
</sst>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\ #,##0.00&quot;         &quot;;\-#,##0.00&quot;         &quot;;&quot; -&quot;#&quot;         &quot;;@\ "/>
    <numFmt numFmtId="173" formatCode="#\ ##0.000"/>
    <numFmt numFmtId="174" formatCode="&quot; $&quot;#,##0.00\ ;&quot; $(&quot;#,##0.00\);&quot; $-&quot;#\ ;@\ "/>
    <numFmt numFmtId="175" formatCode="\ #,##0\ ;&quot; (&quot;#,##0\);&quot; - &quot;;@\ "/>
    <numFmt numFmtId="176" formatCode="\ #,##0.00\ ;&quot; (&quot;#,##0.00\);&quot; -&quot;#\ ;@\ "/>
    <numFmt numFmtId="177" formatCode="\ #,##0.00&quot;   &quot;;\-#,##0.00&quot;   &quot;;&quot; -&quot;#&quot;   &quot;;@\ "/>
    <numFmt numFmtId="178" formatCode="#,##0.00&quot;р.&quot;;\-#,##0.00&quot;р.&quot;"/>
    <numFmt numFmtId="179" formatCode="#,##0.0\ ;[Red]\-#,##0.0\ "/>
    <numFmt numFmtId="180" formatCode="\ #,##0.00&quot;    &quot;;\-#,##0.00&quot;    &quot;;&quot; -&quot;#&quot;    &quot;;@\ "/>
    <numFmt numFmtId="181" formatCode="#,##0&quot;р.&quot;;[Red]\-#,##0&quot;р.&quot;"/>
    <numFmt numFmtId="182" formatCode="0.0;\(0.0\);\ ;\-"/>
    <numFmt numFmtId="183" formatCode="#,##0.0"/>
    <numFmt numFmtId="184" formatCode="0.0"/>
    <numFmt numFmtId="185" formatCode="\ #,##0\ ;&quot; (&quot;#,##0\);&quot; -&quot;#\ ;@\ "/>
    <numFmt numFmtId="186" formatCode="\ #,##0.0\ ;&quot; (&quot;#,##0.0\);&quot; -&quot;#\ ;@\ "/>
    <numFmt numFmtId="187" formatCode="dd/mm/yy"/>
    <numFmt numFmtId="188" formatCode="#,##0.0\ &quot;грн.&quot;"/>
    <numFmt numFmtId="189" formatCode="_-* #,##0.0\ &quot;грн.&quot;_-;\-* #,##0.0\ &quot;грн.&quot;_-;_-* &quot;-&quot;?\ &quot;грн.&quot;_-;_-@_-"/>
  </numFmts>
  <fonts count="9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Arial Cyr"/>
      <family val="2"/>
    </font>
    <font>
      <sz val="11"/>
      <color indexed="9"/>
      <name val="Calibri"/>
      <family val="2"/>
    </font>
    <font>
      <sz val="11"/>
      <color indexed="9"/>
      <name val="Arial Cyr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i/>
      <sz val="11"/>
      <color indexed="23"/>
      <name val="Calibri"/>
      <family val="2"/>
    </font>
    <font>
      <sz val="10"/>
      <name val="FreeSet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i/>
      <sz val="14"/>
      <name val="Arial"/>
      <family val="2"/>
    </font>
    <font>
      <b/>
      <i/>
      <sz val="14"/>
      <color indexed="9"/>
      <name val="Arial"/>
      <family val="2"/>
    </font>
    <font>
      <b/>
      <i/>
      <sz val="12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2"/>
      <color indexed="9"/>
      <name val="Bookman Old Style"/>
      <family val="1"/>
    </font>
    <font>
      <sz val="11"/>
      <name val="Arial"/>
      <family val="2"/>
    </font>
    <font>
      <sz val="11"/>
      <color indexed="9"/>
      <name val="Arial"/>
      <family val="2"/>
    </font>
    <font>
      <i/>
      <sz val="11"/>
      <name val="Arial"/>
      <family val="2"/>
    </font>
    <font>
      <b/>
      <i/>
      <sz val="11"/>
      <color indexed="9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Arial Cyr"/>
      <family val="2"/>
    </font>
    <font>
      <b/>
      <sz val="11"/>
      <color indexed="63"/>
      <name val="Arial Cyr"/>
      <family val="2"/>
    </font>
    <font>
      <b/>
      <sz val="11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1"/>
      <color indexed="8"/>
      <name val="Arial Cyr"/>
      <family val="2"/>
    </font>
    <font>
      <b/>
      <sz val="11"/>
      <color indexed="9"/>
      <name val="Arial Cyr"/>
      <family val="2"/>
    </font>
    <font>
      <sz val="11"/>
      <color indexed="60"/>
      <name val="Arial Cyr"/>
      <family val="2"/>
    </font>
    <font>
      <sz val="8"/>
      <name val="Arial"/>
      <family val="2"/>
    </font>
    <font>
      <sz val="11"/>
      <color indexed="20"/>
      <name val="Arial Cyr"/>
      <family val="2"/>
    </font>
    <font>
      <i/>
      <sz val="11"/>
      <color indexed="23"/>
      <name val="Arial Cyr"/>
      <family val="2"/>
    </font>
    <font>
      <sz val="11"/>
      <color indexed="52"/>
      <name val="Arial Cyr"/>
      <family val="2"/>
    </font>
    <font>
      <sz val="11"/>
      <color indexed="10"/>
      <name val="Arial Cyr"/>
      <family val="2"/>
    </font>
    <font>
      <sz val="11"/>
      <color indexed="17"/>
      <name val="Arial Cyr"/>
      <family val="2"/>
    </font>
    <font>
      <sz val="10"/>
      <name val="Tahoma"/>
      <family val="2"/>
    </font>
    <font>
      <sz val="10"/>
      <name val="Petersburg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i/>
      <sz val="14"/>
      <name val="Times New Roman"/>
      <family val="1"/>
    </font>
    <font>
      <i/>
      <u val="single"/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sz val="10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i/>
      <sz val="16"/>
      <name val="Times New Roman"/>
      <family val="1"/>
    </font>
    <font>
      <sz val="12"/>
      <name val="Arial Cyr"/>
      <family val="2"/>
    </font>
    <font>
      <sz val="12"/>
      <color indexed="8"/>
      <name val="Times New Roman"/>
      <family val="1"/>
    </font>
    <font>
      <sz val="11"/>
      <name val="Arial Cyr"/>
      <family val="2"/>
    </font>
    <font>
      <sz val="12"/>
      <color indexed="25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25"/>
      <name val="Times New Roman"/>
      <family val="1"/>
    </font>
    <font>
      <b/>
      <sz val="14"/>
      <color indexed="8"/>
      <name val="Times New Roman"/>
      <family val="1"/>
    </font>
    <font>
      <sz val="11"/>
      <color indexed="25"/>
      <name val="Times New Roman"/>
      <family val="1"/>
    </font>
    <font>
      <sz val="10"/>
      <color indexed="8"/>
      <name val="Arial Cyr"/>
      <family val="2"/>
    </font>
    <font>
      <i/>
      <sz val="12"/>
      <name val="Times New Roman"/>
      <family val="1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4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82" fillId="8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82" fillId="9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82" fillId="10" borderId="0" applyNumberFormat="0" applyBorder="0" applyAlignment="0" applyProtection="0"/>
    <xf numFmtId="0" fontId="3" fillId="4" borderId="0" applyNumberFormat="0" applyBorder="0" applyAlignment="0" applyProtection="0"/>
    <xf numFmtId="0" fontId="2" fillId="4" borderId="0" applyNumberFormat="0" applyBorder="0" applyAlignment="0" applyProtection="0"/>
    <xf numFmtId="0" fontId="82" fillId="11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82" fillId="12" borderId="0" applyNumberFormat="0" applyBorder="0" applyAlignment="0" applyProtection="0"/>
    <xf numFmtId="0" fontId="3" fillId="6" borderId="0" applyNumberFormat="0" applyBorder="0" applyAlignment="0" applyProtection="0"/>
    <xf numFmtId="0" fontId="2" fillId="6" borderId="0" applyNumberFormat="0" applyBorder="0" applyAlignment="0" applyProtection="0"/>
    <xf numFmtId="0" fontId="82" fillId="13" borderId="0" applyNumberFormat="0" applyBorder="0" applyAlignment="0" applyProtection="0"/>
    <xf numFmtId="0" fontId="3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82" fillId="18" borderId="0" applyNumberFormat="0" applyBorder="0" applyAlignment="0" applyProtection="0"/>
    <xf numFmtId="0" fontId="3" fillId="14" borderId="0" applyNumberFormat="0" applyBorder="0" applyAlignment="0" applyProtection="0"/>
    <xf numFmtId="0" fontId="2" fillId="14" borderId="0" applyNumberFormat="0" applyBorder="0" applyAlignment="0" applyProtection="0"/>
    <xf numFmtId="0" fontId="82" fillId="19" borderId="0" applyNumberFormat="0" applyBorder="0" applyAlignment="0" applyProtection="0"/>
    <xf numFmtId="0" fontId="3" fillId="15" borderId="0" applyNumberFormat="0" applyBorder="0" applyAlignment="0" applyProtection="0"/>
    <xf numFmtId="0" fontId="2" fillId="15" borderId="0" applyNumberFormat="0" applyBorder="0" applyAlignment="0" applyProtection="0"/>
    <xf numFmtId="0" fontId="82" fillId="20" borderId="0" applyNumberFormat="0" applyBorder="0" applyAlignment="0" applyProtection="0"/>
    <xf numFmtId="0" fontId="3" fillId="16" borderId="0" applyNumberFormat="0" applyBorder="0" applyAlignment="0" applyProtection="0"/>
    <xf numFmtId="0" fontId="2" fillId="16" borderId="0" applyNumberFormat="0" applyBorder="0" applyAlignment="0" applyProtection="0"/>
    <xf numFmtId="0" fontId="82" fillId="21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82" fillId="22" borderId="0" applyNumberFormat="0" applyBorder="0" applyAlignment="0" applyProtection="0"/>
    <xf numFmtId="0" fontId="3" fillId="14" borderId="0" applyNumberFormat="0" applyBorder="0" applyAlignment="0" applyProtection="0"/>
    <xf numFmtId="0" fontId="2" fillId="14" borderId="0" applyNumberFormat="0" applyBorder="0" applyAlignment="0" applyProtection="0"/>
    <xf numFmtId="0" fontId="82" fillId="23" borderId="0" applyNumberFormat="0" applyBorder="0" applyAlignment="0" applyProtection="0"/>
    <xf numFmtId="0" fontId="3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83" fillId="28" borderId="0" applyNumberFormat="0" applyBorder="0" applyAlignment="0" applyProtection="0"/>
    <xf numFmtId="0" fontId="5" fillId="24" borderId="0" applyNumberFormat="0" applyBorder="0" applyAlignment="0" applyProtection="0"/>
    <xf numFmtId="0" fontId="4" fillId="24" borderId="0" applyNumberFormat="0" applyBorder="0" applyAlignment="0" applyProtection="0"/>
    <xf numFmtId="0" fontId="83" fillId="29" borderId="0" applyNumberFormat="0" applyBorder="0" applyAlignment="0" applyProtection="0"/>
    <xf numFmtId="0" fontId="5" fillId="15" borderId="0" applyNumberFormat="0" applyBorder="0" applyAlignment="0" applyProtection="0"/>
    <xf numFmtId="0" fontId="4" fillId="15" borderId="0" applyNumberFormat="0" applyBorder="0" applyAlignment="0" applyProtection="0"/>
    <xf numFmtId="0" fontId="83" fillId="30" borderId="0" applyNumberFormat="0" applyBorder="0" applyAlignment="0" applyProtection="0"/>
    <xf numFmtId="0" fontId="5" fillId="16" borderId="0" applyNumberFormat="0" applyBorder="0" applyAlignment="0" applyProtection="0"/>
    <xf numFmtId="0" fontId="4" fillId="16" borderId="0" applyNumberFormat="0" applyBorder="0" applyAlignment="0" applyProtection="0"/>
    <xf numFmtId="0" fontId="83" fillId="31" borderId="0" applyNumberFormat="0" applyBorder="0" applyAlignment="0" applyProtection="0"/>
    <xf numFmtId="0" fontId="5" fillId="25" borderId="0" applyNumberFormat="0" applyBorder="0" applyAlignment="0" applyProtection="0"/>
    <xf numFmtId="0" fontId="4" fillId="25" borderId="0" applyNumberFormat="0" applyBorder="0" applyAlignment="0" applyProtection="0"/>
    <xf numFmtId="0" fontId="83" fillId="32" borderId="0" applyNumberFormat="0" applyBorder="0" applyAlignment="0" applyProtection="0"/>
    <xf numFmtId="0" fontId="5" fillId="26" borderId="0" applyNumberFormat="0" applyBorder="0" applyAlignment="0" applyProtection="0"/>
    <xf numFmtId="0" fontId="4" fillId="26" borderId="0" applyNumberFormat="0" applyBorder="0" applyAlignment="0" applyProtection="0"/>
    <xf numFmtId="0" fontId="83" fillId="33" borderId="0" applyNumberFormat="0" applyBorder="0" applyAlignment="0" applyProtection="0"/>
    <xf numFmtId="0" fontId="5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6" fillId="3" borderId="0" applyNumberFormat="0" applyBorder="0" applyAlignment="0" applyProtection="0"/>
    <xf numFmtId="0" fontId="7" fillId="38" borderId="1" applyNumberFormat="0" applyAlignment="0" applyProtection="0"/>
    <xf numFmtId="0" fontId="8" fillId="39" borderId="2" applyNumberFormat="0" applyAlignment="0" applyProtection="0"/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172" fontId="0" fillId="0" borderId="0" applyFill="0" applyBorder="0" applyAlignment="0" applyProtection="0"/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0" fontId="10" fillId="0" borderId="0" applyNumberFormat="0" applyFill="0" applyBorder="0" applyAlignment="0" applyProtection="0"/>
    <xf numFmtId="173" fontId="11" fillId="0" borderId="0" applyAlignment="0">
      <protection/>
    </xf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0" fillId="0" borderId="0" applyNumberFormat="0" applyAlignment="0">
      <protection locked="0"/>
    </xf>
    <xf numFmtId="0" fontId="0" fillId="0" borderId="0" applyNumberFormat="0" applyAlignment="0">
      <protection/>
    </xf>
    <xf numFmtId="0" fontId="0" fillId="0" borderId="0" applyNumberFormat="0" applyAlignment="0">
      <protection/>
    </xf>
    <xf numFmtId="0" fontId="0" fillId="0" borderId="0" applyNumberFormat="0" applyAlignment="0">
      <protection locked="0"/>
    </xf>
    <xf numFmtId="0" fontId="0" fillId="0" borderId="0" applyNumberFormat="0" applyAlignment="0">
      <protection/>
    </xf>
    <xf numFmtId="0" fontId="0" fillId="0" borderId="0" applyNumberFormat="0" applyAlignment="0">
      <protection locked="0"/>
    </xf>
    <xf numFmtId="0" fontId="0" fillId="0" borderId="0" applyNumberFormat="0" applyAlignment="0">
      <protection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49" fontId="18" fillId="40" borderId="7">
      <alignment horizontal="left" vertical="center"/>
      <protection locked="0"/>
    </xf>
    <xf numFmtId="49" fontId="18" fillId="40" borderId="7">
      <alignment horizontal="left" vertical="center"/>
      <protection/>
    </xf>
    <xf numFmtId="4" fontId="18" fillId="40" borderId="7">
      <alignment horizontal="right" vertical="center"/>
      <protection locked="0"/>
    </xf>
    <xf numFmtId="4" fontId="18" fillId="40" borderId="7">
      <alignment horizontal="right" vertical="center"/>
      <protection/>
    </xf>
    <xf numFmtId="4" fontId="19" fillId="40" borderId="7">
      <alignment horizontal="right" vertical="center"/>
      <protection locked="0"/>
    </xf>
    <xf numFmtId="49" fontId="20" fillId="40" borderId="3">
      <alignment horizontal="left" vertical="center"/>
      <protection locked="0"/>
    </xf>
    <xf numFmtId="49" fontId="20" fillId="40" borderId="3">
      <alignment horizontal="left" vertical="center"/>
      <protection/>
    </xf>
    <xf numFmtId="49" fontId="21" fillId="40" borderId="3">
      <alignment horizontal="left" vertical="center"/>
      <protection locked="0"/>
    </xf>
    <xf numFmtId="49" fontId="21" fillId="40" borderId="3">
      <alignment horizontal="left" vertical="center"/>
      <protection/>
    </xf>
    <xf numFmtId="4" fontId="20" fillId="40" borderId="3">
      <alignment horizontal="right" vertical="center"/>
      <protection locked="0"/>
    </xf>
    <xf numFmtId="4" fontId="20" fillId="40" borderId="3">
      <alignment horizontal="right" vertical="center"/>
      <protection/>
    </xf>
    <xf numFmtId="4" fontId="22" fillId="40" borderId="3">
      <alignment horizontal="right" vertical="center"/>
      <protection locked="0"/>
    </xf>
    <xf numFmtId="49" fontId="9" fillId="40" borderId="3">
      <alignment horizontal="left" vertical="center"/>
      <protection locked="0"/>
    </xf>
    <xf numFmtId="49" fontId="9" fillId="40" borderId="3">
      <alignment horizontal="left" vertical="center"/>
      <protection locked="0"/>
    </xf>
    <xf numFmtId="49" fontId="9" fillId="40" borderId="3">
      <alignment horizontal="left" vertical="center"/>
      <protection/>
    </xf>
    <xf numFmtId="49" fontId="9" fillId="40" borderId="3">
      <alignment horizontal="left" vertical="center"/>
      <protection/>
    </xf>
    <xf numFmtId="49" fontId="19" fillId="40" borderId="3">
      <alignment horizontal="left" vertical="center"/>
      <protection locked="0"/>
    </xf>
    <xf numFmtId="49" fontId="19" fillId="40" borderId="3">
      <alignment horizontal="left" vertical="center"/>
      <protection/>
    </xf>
    <xf numFmtId="4" fontId="9" fillId="40" borderId="3">
      <alignment horizontal="right" vertical="center"/>
      <protection locked="0"/>
    </xf>
    <xf numFmtId="4" fontId="9" fillId="40" borderId="3">
      <alignment horizontal="right" vertical="center"/>
      <protection locked="0"/>
    </xf>
    <xf numFmtId="4" fontId="9" fillId="40" borderId="3">
      <alignment horizontal="right" vertical="center"/>
      <protection/>
    </xf>
    <xf numFmtId="4" fontId="9" fillId="40" borderId="3">
      <alignment horizontal="right" vertical="center"/>
      <protection/>
    </xf>
    <xf numFmtId="4" fontId="19" fillId="40" borderId="3">
      <alignment horizontal="right" vertical="center"/>
      <protection locked="0"/>
    </xf>
    <xf numFmtId="49" fontId="23" fillId="40" borderId="3">
      <alignment horizontal="left" vertical="center"/>
      <protection locked="0"/>
    </xf>
    <xf numFmtId="49" fontId="23" fillId="40" borderId="3">
      <alignment horizontal="left" vertical="center"/>
      <protection/>
    </xf>
    <xf numFmtId="49" fontId="24" fillId="40" borderId="3">
      <alignment horizontal="left" vertical="center"/>
      <protection locked="0"/>
    </xf>
    <xf numFmtId="49" fontId="24" fillId="40" borderId="3">
      <alignment horizontal="left" vertical="center"/>
      <protection/>
    </xf>
    <xf numFmtId="4" fontId="23" fillId="40" borderId="3">
      <alignment horizontal="right" vertical="center"/>
      <protection locked="0"/>
    </xf>
    <xf numFmtId="4" fontId="23" fillId="40" borderId="3">
      <alignment horizontal="right" vertical="center"/>
      <protection/>
    </xf>
    <xf numFmtId="4" fontId="25" fillId="40" borderId="3">
      <alignment horizontal="right" vertical="center"/>
      <protection locked="0"/>
    </xf>
    <xf numFmtId="49" fontId="26" fillId="0" borderId="3">
      <alignment horizontal="left" vertical="center"/>
      <protection locked="0"/>
    </xf>
    <xf numFmtId="49" fontId="26" fillId="0" borderId="3">
      <alignment horizontal="left" vertical="center"/>
      <protection/>
    </xf>
    <xf numFmtId="49" fontId="27" fillId="0" borderId="3">
      <alignment horizontal="left" vertical="center"/>
      <protection locked="0"/>
    </xf>
    <xf numFmtId="49" fontId="27" fillId="0" borderId="3">
      <alignment horizontal="left" vertical="center"/>
      <protection/>
    </xf>
    <xf numFmtId="4" fontId="26" fillId="0" borderId="3">
      <alignment horizontal="right" vertical="center"/>
      <protection locked="0"/>
    </xf>
    <xf numFmtId="4" fontId="26" fillId="0" borderId="3">
      <alignment horizontal="right" vertical="center"/>
      <protection/>
    </xf>
    <xf numFmtId="4" fontId="27" fillId="0" borderId="3">
      <alignment horizontal="right" vertical="center"/>
      <protection locked="0"/>
    </xf>
    <xf numFmtId="49" fontId="28" fillId="0" borderId="3">
      <alignment horizontal="left" vertical="center"/>
      <protection locked="0"/>
    </xf>
    <xf numFmtId="49" fontId="28" fillId="0" borderId="3">
      <alignment horizontal="left" vertical="center"/>
      <protection/>
    </xf>
    <xf numFmtId="49" fontId="29" fillId="0" borderId="3">
      <alignment horizontal="left" vertical="center"/>
      <protection locked="0"/>
    </xf>
    <xf numFmtId="49" fontId="29" fillId="0" borderId="3">
      <alignment horizontal="left" vertical="center"/>
      <protection/>
    </xf>
    <xf numFmtId="4" fontId="28" fillId="0" borderId="3">
      <alignment horizontal="right" vertical="center"/>
      <protection locked="0"/>
    </xf>
    <xf numFmtId="4" fontId="28" fillId="0" borderId="3">
      <alignment horizontal="right" vertical="center"/>
      <protection/>
    </xf>
    <xf numFmtId="49" fontId="26" fillId="0" borderId="3">
      <alignment horizontal="left" vertical="center"/>
      <protection locked="0"/>
    </xf>
    <xf numFmtId="49" fontId="27" fillId="0" borderId="3">
      <alignment horizontal="left" vertical="center"/>
      <protection locked="0"/>
    </xf>
    <xf numFmtId="4" fontId="26" fillId="0" borderId="3">
      <alignment horizontal="right" vertical="center"/>
      <protection locked="0"/>
    </xf>
    <xf numFmtId="0" fontId="30" fillId="0" borderId="8" applyNumberFormat="0" applyFill="0" applyAlignment="0" applyProtection="0"/>
    <xf numFmtId="0" fontId="31" fillId="4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ill="0" applyAlignment="0">
      <protection locked="0"/>
    </xf>
    <xf numFmtId="0" fontId="0" fillId="42" borderId="9" applyNumberFormat="0" applyAlignment="0" applyProtection="0"/>
    <xf numFmtId="4" fontId="32" fillId="7" borderId="3">
      <alignment horizontal="right" vertical="center"/>
      <protection locked="0"/>
    </xf>
    <xf numFmtId="4" fontId="32" fillId="6" borderId="3">
      <alignment horizontal="right" vertical="center"/>
      <protection locked="0"/>
    </xf>
    <xf numFmtId="4" fontId="32" fillId="38" borderId="3">
      <alignment horizontal="right" vertical="center"/>
      <protection locked="0"/>
    </xf>
    <xf numFmtId="0" fontId="33" fillId="38" borderId="10" applyNumberFormat="0" applyAlignment="0" applyProtection="0"/>
    <xf numFmtId="49" fontId="9" fillId="0" borderId="3">
      <alignment horizontal="left" vertical="center" wrapText="1"/>
      <protection locked="0"/>
    </xf>
    <xf numFmtId="49" fontId="9" fillId="0" borderId="3">
      <alignment horizontal="left" vertical="center" wrapText="1"/>
      <protection locked="0"/>
    </xf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83" fillId="43" borderId="0" applyNumberFormat="0" applyBorder="0" applyAlignment="0" applyProtection="0"/>
    <xf numFmtId="0" fontId="5" fillId="34" borderId="0" applyNumberFormat="0" applyBorder="0" applyAlignment="0" applyProtection="0"/>
    <xf numFmtId="0" fontId="4" fillId="34" borderId="0" applyNumberFormat="0" applyBorder="0" applyAlignment="0" applyProtection="0"/>
    <xf numFmtId="0" fontId="83" fillId="44" borderId="0" applyNumberFormat="0" applyBorder="0" applyAlignment="0" applyProtection="0"/>
    <xf numFmtId="0" fontId="5" fillId="35" borderId="0" applyNumberFormat="0" applyBorder="0" applyAlignment="0" applyProtection="0"/>
    <xf numFmtId="0" fontId="4" fillId="35" borderId="0" applyNumberFormat="0" applyBorder="0" applyAlignment="0" applyProtection="0"/>
    <xf numFmtId="0" fontId="83" fillId="45" borderId="0" applyNumberFormat="0" applyBorder="0" applyAlignment="0" applyProtection="0"/>
    <xf numFmtId="0" fontId="5" fillId="36" borderId="0" applyNumberFormat="0" applyBorder="0" applyAlignment="0" applyProtection="0"/>
    <xf numFmtId="0" fontId="4" fillId="36" borderId="0" applyNumberFormat="0" applyBorder="0" applyAlignment="0" applyProtection="0"/>
    <xf numFmtId="0" fontId="83" fillId="46" borderId="0" applyNumberFormat="0" applyBorder="0" applyAlignment="0" applyProtection="0"/>
    <xf numFmtId="0" fontId="5" fillId="25" borderId="0" applyNumberFormat="0" applyBorder="0" applyAlignment="0" applyProtection="0"/>
    <xf numFmtId="0" fontId="4" fillId="25" borderId="0" applyNumberFormat="0" applyBorder="0" applyAlignment="0" applyProtection="0"/>
    <xf numFmtId="0" fontId="83" fillId="47" borderId="0" applyNumberFormat="0" applyBorder="0" applyAlignment="0" applyProtection="0"/>
    <xf numFmtId="0" fontId="5" fillId="26" borderId="0" applyNumberFormat="0" applyBorder="0" applyAlignment="0" applyProtection="0"/>
    <xf numFmtId="0" fontId="4" fillId="26" borderId="0" applyNumberFormat="0" applyBorder="0" applyAlignment="0" applyProtection="0"/>
    <xf numFmtId="0" fontId="83" fillId="48" borderId="0" applyNumberFormat="0" applyBorder="0" applyAlignment="0" applyProtection="0"/>
    <xf numFmtId="0" fontId="5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17" fillId="7" borderId="1" applyNumberFormat="0" applyAlignment="0" applyProtection="0"/>
    <xf numFmtId="0" fontId="84" fillId="49" borderId="12" applyNumberFormat="0" applyAlignment="0" applyProtection="0"/>
    <xf numFmtId="0" fontId="37" fillId="7" borderId="1" applyNumberFormat="0" applyAlignment="0" applyProtection="0"/>
    <xf numFmtId="0" fontId="17" fillId="7" borderId="1" applyNumberFormat="0" applyAlignment="0" applyProtection="0"/>
    <xf numFmtId="0" fontId="85" fillId="50" borderId="13" applyNumberFormat="0" applyAlignment="0" applyProtection="0"/>
    <xf numFmtId="0" fontId="38" fillId="38" borderId="10" applyNumberFormat="0" applyAlignment="0" applyProtection="0"/>
    <xf numFmtId="0" fontId="33" fillId="38" borderId="10" applyNumberFormat="0" applyAlignment="0" applyProtection="0"/>
    <xf numFmtId="0" fontId="86" fillId="50" borderId="12" applyNumberFormat="0" applyAlignment="0" applyProtection="0"/>
    <xf numFmtId="0" fontId="39" fillId="38" borderId="1" applyNumberFormat="0" applyAlignment="0" applyProtection="0"/>
    <xf numFmtId="0" fontId="7" fillId="38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174" fontId="0" fillId="0" borderId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40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41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42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87" fillId="0" borderId="14" applyNumberFormat="0" applyFill="0" applyAlignment="0" applyProtection="0"/>
    <xf numFmtId="0" fontId="43" fillId="0" borderId="11" applyNumberFormat="0" applyFill="0" applyAlignment="0" applyProtection="0"/>
    <xf numFmtId="0" fontId="35" fillId="0" borderId="11" applyNumberFormat="0" applyFill="0" applyAlignment="0" applyProtection="0"/>
    <xf numFmtId="0" fontId="8" fillId="39" borderId="2" applyNumberFormat="0" applyAlignment="0" applyProtection="0"/>
    <xf numFmtId="0" fontId="88" fillId="51" borderId="15" applyNumberFormat="0" applyAlignment="0" applyProtection="0"/>
    <xf numFmtId="0" fontId="44" fillId="39" borderId="2" applyNumberFormat="0" applyAlignment="0" applyProtection="0"/>
    <xf numFmtId="0" fontId="8" fillId="39" borderId="2" applyNumberFormat="0" applyAlignment="0" applyProtection="0"/>
    <xf numFmtId="0" fontId="34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0" fillId="52" borderId="0" applyNumberFormat="0" applyBorder="0" applyAlignment="0" applyProtection="0"/>
    <xf numFmtId="0" fontId="45" fillId="41" borderId="0" applyNumberFormat="0" applyBorder="0" applyAlignment="0" applyProtection="0"/>
    <xf numFmtId="0" fontId="31" fillId="41" borderId="0" applyNumberFormat="0" applyBorder="0" applyAlignment="0" applyProtection="0"/>
    <xf numFmtId="0" fontId="7" fillId="38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5" fillId="0" borderId="11" applyNumberFormat="0" applyFill="0" applyAlignment="0" applyProtection="0"/>
    <xf numFmtId="0" fontId="91" fillId="53" borderId="0" applyNumberFormat="0" applyBorder="0" applyAlignment="0" applyProtection="0"/>
    <xf numFmtId="0" fontId="47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9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54" borderId="16" applyNumberFormat="0" applyFont="0" applyAlignment="0" applyProtection="0"/>
    <xf numFmtId="0" fontId="0" fillId="42" borderId="9" applyNumberFormat="0" applyAlignment="0" applyProtection="0"/>
    <xf numFmtId="0" fontId="0" fillId="42" borderId="9" applyNumberFormat="0" applyAlignment="0" applyProtection="0"/>
    <xf numFmtId="0" fontId="0" fillId="42" borderId="9" applyNumberForma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3" fillId="38" borderId="10" applyNumberFormat="0" applyAlignment="0" applyProtection="0"/>
    <xf numFmtId="0" fontId="93" fillId="0" borderId="17" applyNumberFormat="0" applyFill="0" applyAlignment="0" applyProtection="0"/>
    <xf numFmtId="0" fontId="49" fillId="0" borderId="8" applyNumberFormat="0" applyFill="0" applyAlignment="0" applyProtection="0"/>
    <xf numFmtId="0" fontId="30" fillId="0" borderId="8" applyNumberFormat="0" applyFill="0" applyAlignment="0" applyProtection="0"/>
    <xf numFmtId="0" fontId="31" fillId="4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5" fontId="0" fillId="0" borderId="0" applyFill="0" applyBorder="0" applyAlignment="0" applyProtection="0"/>
    <xf numFmtId="176" fontId="0" fillId="0" borderId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180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81" fontId="0" fillId="0" borderId="0" applyFill="0" applyBorder="0" applyAlignment="0" applyProtection="0"/>
    <xf numFmtId="172" fontId="0" fillId="0" borderId="0" applyFill="0" applyBorder="0" applyAlignment="0" applyProtection="0"/>
    <xf numFmtId="0" fontId="95" fillId="55" borderId="0" applyNumberFormat="0" applyBorder="0" applyAlignment="0" applyProtection="0"/>
    <xf numFmtId="0" fontId="51" fillId="4" borderId="0" applyNumberFormat="0" applyBorder="0" applyAlignment="0" applyProtection="0"/>
    <xf numFmtId="0" fontId="12" fillId="4" borderId="0" applyNumberFormat="0" applyBorder="0" applyAlignment="0" applyProtection="0"/>
    <xf numFmtId="182" fontId="52" fillId="0" borderId="0" applyFill="0" applyBorder="0">
      <alignment horizontal="center" vertical="center" wrapText="1"/>
      <protection locked="0"/>
    </xf>
    <xf numFmtId="173" fontId="53" fillId="0" borderId="0">
      <alignment wrapText="1"/>
      <protection/>
    </xf>
    <xf numFmtId="173" fontId="11" fillId="0" borderId="0">
      <alignment wrapText="1"/>
      <protection/>
    </xf>
  </cellStyleXfs>
  <cellXfs count="357">
    <xf numFmtId="0" fontId="0" fillId="0" borderId="0" xfId="0" applyAlignment="1">
      <alignment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right"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 wrapText="1"/>
    </xf>
    <xf numFmtId="0" fontId="54" fillId="0" borderId="18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left" vertical="center"/>
    </xf>
    <xf numFmtId="0" fontId="54" fillId="0" borderId="0" xfId="0" applyFont="1" applyFill="1" applyAlignment="1">
      <alignment horizontal="center" vertical="center"/>
    </xf>
    <xf numFmtId="0" fontId="54" fillId="0" borderId="18" xfId="0" applyFont="1" applyFill="1" applyBorder="1" applyAlignment="1">
      <alignment horizontal="left" vertical="center" wrapText="1"/>
    </xf>
    <xf numFmtId="0" fontId="56" fillId="0" borderId="18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left" vertical="center"/>
    </xf>
    <xf numFmtId="0" fontId="54" fillId="0" borderId="19" xfId="0" applyFont="1" applyFill="1" applyBorder="1" applyAlignment="1">
      <alignment horizontal="left" vertical="center"/>
    </xf>
    <xf numFmtId="0" fontId="54" fillId="0" borderId="0" xfId="0" applyFont="1" applyFill="1" applyAlignment="1">
      <alignment vertical="center"/>
    </xf>
    <xf numFmtId="0" fontId="54" fillId="0" borderId="18" xfId="0" applyFont="1" applyFill="1" applyBorder="1" applyAlignment="1">
      <alignment horizontal="right" vertical="center"/>
    </xf>
    <xf numFmtId="0" fontId="54" fillId="0" borderId="18" xfId="0" applyFont="1" applyFill="1" applyBorder="1" applyAlignment="1">
      <alignment vertical="center"/>
    </xf>
    <xf numFmtId="0" fontId="54" fillId="0" borderId="19" xfId="0" applyFont="1" applyFill="1" applyBorder="1" applyAlignment="1">
      <alignment horizontal="left" vertical="center" wrapText="1"/>
    </xf>
    <xf numFmtId="0" fontId="57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vertical="center"/>
    </xf>
    <xf numFmtId="0" fontId="57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vertical="center"/>
    </xf>
    <xf numFmtId="0" fontId="54" fillId="0" borderId="21" xfId="0" applyFont="1" applyFill="1" applyBorder="1" applyAlignment="1">
      <alignment vertical="center"/>
    </xf>
    <xf numFmtId="0" fontId="54" fillId="0" borderId="22" xfId="0" applyFont="1" applyFill="1" applyBorder="1" applyAlignment="1">
      <alignment vertical="center"/>
    </xf>
    <xf numFmtId="0" fontId="54" fillId="0" borderId="3" xfId="0" applyFont="1" applyFill="1" applyBorder="1" applyAlignment="1">
      <alignment horizontal="left" vertical="center"/>
    </xf>
    <xf numFmtId="0" fontId="54" fillId="0" borderId="3" xfId="0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horizontal="left" vertical="center" wrapText="1"/>
    </xf>
    <xf numFmtId="0" fontId="54" fillId="0" borderId="21" xfId="0" applyFont="1" applyFill="1" applyBorder="1" applyAlignment="1">
      <alignment vertical="center" wrapText="1"/>
    </xf>
    <xf numFmtId="0" fontId="54" fillId="0" borderId="22" xfId="0" applyFont="1" applyFill="1" applyBorder="1" applyAlignment="1">
      <alignment vertical="center" wrapText="1"/>
    </xf>
    <xf numFmtId="0" fontId="54" fillId="0" borderId="3" xfId="0" applyFont="1" applyFill="1" applyBorder="1" applyAlignment="1">
      <alignment vertical="center"/>
    </xf>
    <xf numFmtId="0" fontId="54" fillId="0" borderId="23" xfId="0" applyFont="1" applyFill="1" applyBorder="1" applyAlignment="1">
      <alignment vertical="center" wrapText="1"/>
    </xf>
    <xf numFmtId="0" fontId="54" fillId="0" borderId="24" xfId="0" applyFont="1" applyFill="1" applyBorder="1" applyAlignment="1">
      <alignment vertical="center"/>
    </xf>
    <xf numFmtId="0" fontId="54" fillId="0" borderId="3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horizontal="center" vertical="center"/>
    </xf>
    <xf numFmtId="0" fontId="54" fillId="0" borderId="3" xfId="0" applyFont="1" applyFill="1" applyBorder="1" applyAlignment="1">
      <alignment horizontal="center" vertical="center" wrapText="1"/>
    </xf>
    <xf numFmtId="0" fontId="54" fillId="0" borderId="3" xfId="0" applyFont="1" applyFill="1" applyBorder="1" applyAlignment="1">
      <alignment horizontal="center" vertical="center" wrapText="1" shrinkToFit="1"/>
    </xf>
    <xf numFmtId="0" fontId="54" fillId="0" borderId="3" xfId="232" applyNumberFormat="1" applyFont="1" applyFill="1" applyBorder="1" applyAlignment="1">
      <alignment vertical="center" wrapText="1"/>
      <protection locked="0"/>
    </xf>
    <xf numFmtId="183" fontId="54" fillId="0" borderId="3" xfId="0" applyNumberFormat="1" applyFont="1" applyFill="1" applyBorder="1" applyAlignment="1">
      <alignment horizontal="center" vertical="center" wrapText="1"/>
    </xf>
    <xf numFmtId="183" fontId="54" fillId="3" borderId="3" xfId="0" applyNumberFormat="1" applyFont="1" applyFill="1" applyBorder="1" applyAlignment="1">
      <alignment horizontal="center" vertical="center" wrapText="1"/>
    </xf>
    <xf numFmtId="0" fontId="59" fillId="0" borderId="3" xfId="232" applyNumberFormat="1" applyFont="1" applyFill="1" applyBorder="1" applyAlignment="1">
      <alignment vertical="center" wrapText="1"/>
      <protection locked="0"/>
    </xf>
    <xf numFmtId="183" fontId="59" fillId="6" borderId="3" xfId="0" applyNumberFormat="1" applyFont="1" applyFill="1" applyBorder="1" applyAlignment="1">
      <alignment horizontal="center" vertical="center" wrapText="1"/>
    </xf>
    <xf numFmtId="0" fontId="59" fillId="0" borderId="3" xfId="0" applyFont="1" applyFill="1" applyBorder="1" applyAlignment="1">
      <alignment vertical="center" wrapText="1"/>
    </xf>
    <xf numFmtId="0" fontId="59" fillId="0" borderId="3" xfId="0" applyFont="1" applyFill="1" applyBorder="1" applyAlignment="1" applyProtection="1">
      <alignment vertical="center" wrapText="1"/>
      <protection locked="0"/>
    </xf>
    <xf numFmtId="183" fontId="59" fillId="0" borderId="3" xfId="0" applyNumberFormat="1" applyFont="1" applyFill="1" applyBorder="1" applyAlignment="1">
      <alignment horizontal="center" vertical="center" wrapText="1"/>
    </xf>
    <xf numFmtId="183" fontId="59" fillId="4" borderId="3" xfId="0" applyNumberFormat="1" applyFont="1" applyFill="1" applyBorder="1" applyAlignment="1">
      <alignment horizontal="center" vertical="center" wrapText="1"/>
    </xf>
    <xf numFmtId="0" fontId="54" fillId="0" borderId="3" xfId="0" applyFont="1" applyFill="1" applyBorder="1" applyAlignment="1">
      <alignment horizontal="left" vertical="center" wrapText="1"/>
    </xf>
    <xf numFmtId="0" fontId="59" fillId="0" borderId="3" xfId="0" applyFont="1" applyFill="1" applyBorder="1" applyAlignment="1">
      <alignment horizontal="center" vertical="center"/>
    </xf>
    <xf numFmtId="0" fontId="59" fillId="0" borderId="3" xfId="326" applyFont="1" applyFill="1" applyBorder="1" applyAlignment="1">
      <alignment horizontal="left" vertical="center" wrapText="1"/>
      <protection/>
    </xf>
    <xf numFmtId="0" fontId="54" fillId="0" borderId="3" xfId="326" applyFont="1" applyFill="1" applyBorder="1" applyAlignment="1">
      <alignment horizontal="left" vertical="center" wrapText="1"/>
      <protection/>
    </xf>
    <xf numFmtId="0" fontId="54" fillId="0" borderId="3" xfId="326" applyFont="1" applyFill="1" applyBorder="1" applyAlignment="1">
      <alignment horizontal="center" vertical="center"/>
      <protection/>
    </xf>
    <xf numFmtId="0" fontId="54" fillId="0" borderId="3" xfId="0" applyFont="1" applyFill="1" applyBorder="1" applyAlignment="1" applyProtection="1">
      <alignment horizontal="left" vertical="center" wrapText="1"/>
      <protection locked="0"/>
    </xf>
    <xf numFmtId="0" fontId="59" fillId="0" borderId="3" xfId="0" applyFont="1" applyFill="1" applyBorder="1" applyAlignment="1" applyProtection="1">
      <alignment horizontal="left" vertical="center" wrapText="1"/>
      <protection locked="0"/>
    </xf>
    <xf numFmtId="0" fontId="59" fillId="0" borderId="25" xfId="0" applyFont="1" applyFill="1" applyBorder="1" applyAlignment="1" applyProtection="1">
      <alignment horizontal="left" vertical="center" wrapText="1"/>
      <protection locked="0"/>
    </xf>
    <xf numFmtId="0" fontId="54" fillId="0" borderId="24" xfId="0" applyFont="1" applyFill="1" applyBorder="1" applyAlignment="1">
      <alignment horizontal="center" vertical="center"/>
    </xf>
    <xf numFmtId="0" fontId="59" fillId="0" borderId="24" xfId="0" applyFont="1" applyFill="1" applyBorder="1" applyAlignment="1" applyProtection="1">
      <alignment horizontal="left" vertical="center" wrapText="1"/>
      <protection locked="0"/>
    </xf>
    <xf numFmtId="0" fontId="54" fillId="0" borderId="25" xfId="0" applyFont="1" applyFill="1" applyBorder="1" applyAlignment="1" applyProtection="1">
      <alignment horizontal="left" vertical="center" wrapText="1"/>
      <protection locked="0"/>
    </xf>
    <xf numFmtId="0" fontId="54" fillId="0" borderId="25" xfId="0" applyFont="1" applyFill="1" applyBorder="1" applyAlignment="1">
      <alignment horizontal="center" vertical="center"/>
    </xf>
    <xf numFmtId="183" fontId="54" fillId="4" borderId="3" xfId="318" applyNumberFormat="1" applyFont="1" applyFill="1" applyBorder="1" applyAlignment="1">
      <alignment horizontal="center" vertical="center" wrapText="1"/>
      <protection/>
    </xf>
    <xf numFmtId="0" fontId="54" fillId="0" borderId="24" xfId="0" applyFont="1" applyFill="1" applyBorder="1" applyAlignment="1" applyProtection="1">
      <alignment horizontal="left" vertical="center" wrapText="1"/>
      <protection locked="0"/>
    </xf>
    <xf numFmtId="183" fontId="54" fillId="41" borderId="3" xfId="0" applyNumberFormat="1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vertical="center"/>
    </xf>
    <xf numFmtId="183" fontId="59" fillId="41" borderId="3" xfId="0" applyNumberFormat="1" applyFont="1" applyFill="1" applyBorder="1" applyAlignment="1">
      <alignment horizontal="center" vertical="center" wrapText="1"/>
    </xf>
    <xf numFmtId="49" fontId="54" fillId="0" borderId="25" xfId="0" applyNumberFormat="1" applyFont="1" applyFill="1" applyBorder="1" applyAlignment="1">
      <alignment horizontal="center" vertical="center"/>
    </xf>
    <xf numFmtId="49" fontId="54" fillId="0" borderId="3" xfId="0" applyNumberFormat="1" applyFont="1" applyFill="1" applyBorder="1" applyAlignment="1">
      <alignment horizontal="center" vertical="center"/>
    </xf>
    <xf numFmtId="183" fontId="54" fillId="6" borderId="3" xfId="0" applyNumberFormat="1" applyFont="1" applyFill="1" applyBorder="1" applyAlignment="1">
      <alignment horizontal="center" vertical="center" wrapText="1"/>
    </xf>
    <xf numFmtId="49" fontId="54" fillId="0" borderId="24" xfId="0" applyNumberFormat="1" applyFont="1" applyFill="1" applyBorder="1" applyAlignment="1">
      <alignment horizontal="center" vertical="center"/>
    </xf>
    <xf numFmtId="4" fontId="59" fillId="6" borderId="3" xfId="0" applyNumberFormat="1" applyFont="1" applyFill="1" applyBorder="1" applyAlignment="1">
      <alignment horizontal="center" vertical="center" wrapText="1"/>
    </xf>
    <xf numFmtId="0" fontId="59" fillId="0" borderId="0" xfId="0" applyFont="1" applyFill="1" applyBorder="1" applyAlignment="1" applyProtection="1">
      <alignment horizontal="left" vertical="center"/>
      <protection locked="0"/>
    </xf>
    <xf numFmtId="183" fontId="59" fillId="0" borderId="0" xfId="0" applyNumberFormat="1" applyFont="1" applyFill="1" applyBorder="1" applyAlignment="1">
      <alignment horizontal="center" vertical="center" wrapText="1"/>
    </xf>
    <xf numFmtId="183" fontId="59" fillId="0" borderId="0" xfId="0" applyNumberFormat="1" applyFont="1" applyFill="1" applyBorder="1" applyAlignment="1">
      <alignment horizontal="right" vertical="center" wrapText="1"/>
    </xf>
    <xf numFmtId="183" fontId="54" fillId="0" borderId="0" xfId="0" applyNumberFormat="1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left" vertical="center" wrapText="1"/>
    </xf>
    <xf numFmtId="183" fontId="56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9" fillId="0" borderId="3" xfId="0" applyFont="1" applyFill="1" applyBorder="1" applyAlignment="1">
      <alignment horizontal="left" vertical="center" wrapText="1"/>
    </xf>
    <xf numFmtId="184" fontId="54" fillId="0" borderId="3" xfId="0" applyNumberFormat="1" applyFont="1" applyFill="1" applyBorder="1" applyAlignment="1">
      <alignment horizontal="center" vertical="center" wrapText="1"/>
    </xf>
    <xf numFmtId="184" fontId="54" fillId="41" borderId="3" xfId="0" applyNumberFormat="1" applyFont="1" applyFill="1" applyBorder="1" applyAlignment="1">
      <alignment horizontal="center" vertical="center" wrapText="1"/>
    </xf>
    <xf numFmtId="49" fontId="54" fillId="0" borderId="3" xfId="0" applyNumberFormat="1" applyFont="1" applyFill="1" applyBorder="1" applyAlignment="1">
      <alignment horizontal="left" vertical="center" wrapText="1"/>
    </xf>
    <xf numFmtId="184" fontId="59" fillId="6" borderId="3" xfId="0" applyNumberFormat="1" applyFont="1" applyFill="1" applyBorder="1" applyAlignment="1">
      <alignment horizontal="center" vertical="center" wrapText="1"/>
    </xf>
    <xf numFmtId="49" fontId="59" fillId="0" borderId="3" xfId="0" applyNumberFormat="1" applyFont="1" applyFill="1" applyBorder="1" applyAlignment="1">
      <alignment horizontal="left" vertical="center" wrapText="1"/>
    </xf>
    <xf numFmtId="0" fontId="54" fillId="0" borderId="3" xfId="0" applyFont="1" applyFill="1" applyBorder="1" applyAlignment="1">
      <alignment horizontal="left" vertical="center" wrapText="1" shrinkToFit="1"/>
    </xf>
    <xf numFmtId="184" fontId="59" fillId="7" borderId="3" xfId="0" applyNumberFormat="1" applyFont="1" applyFill="1" applyBorder="1" applyAlignment="1">
      <alignment horizontal="center" vertical="center" wrapText="1"/>
    </xf>
    <xf numFmtId="184" fontId="59" fillId="4" borderId="3" xfId="0" applyNumberFormat="1" applyFont="1" applyFill="1" applyBorder="1" applyAlignment="1">
      <alignment horizontal="center" vertical="center" wrapText="1"/>
    </xf>
    <xf numFmtId="0" fontId="54" fillId="0" borderId="3" xfId="0" applyFont="1" applyFill="1" applyBorder="1" applyAlignment="1">
      <alignment horizontal="center"/>
    </xf>
    <xf numFmtId="0" fontId="59" fillId="0" borderId="3" xfId="0" applyFont="1" applyFill="1" applyBorder="1" applyAlignment="1">
      <alignment horizontal="center"/>
    </xf>
    <xf numFmtId="184" fontId="59" fillId="41" borderId="3" xfId="0" applyNumberFormat="1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/>
    </xf>
    <xf numFmtId="175" fontId="59" fillId="0" borderId="0" xfId="0" applyNumberFormat="1" applyFont="1" applyFill="1" applyBorder="1" applyAlignment="1">
      <alignment horizontal="center" vertical="center" wrapText="1"/>
    </xf>
    <xf numFmtId="49" fontId="59" fillId="0" borderId="0" xfId="0" applyNumberFormat="1" applyFont="1" applyFill="1" applyBorder="1" applyAlignment="1">
      <alignment horizontal="left" vertical="center" wrapText="1"/>
    </xf>
    <xf numFmtId="183" fontId="54" fillId="0" borderId="0" xfId="0" applyNumberFormat="1" applyFont="1" applyFill="1" applyBorder="1" applyAlignment="1">
      <alignment horizontal="right" vertical="center" wrapText="1"/>
    </xf>
    <xf numFmtId="0" fontId="54" fillId="0" borderId="0" xfId="326" applyFont="1" applyFill="1" applyBorder="1" applyAlignment="1">
      <alignment vertical="center"/>
      <protection/>
    </xf>
    <xf numFmtId="0" fontId="54" fillId="0" borderId="0" xfId="326" applyFont="1" applyFill="1" applyBorder="1" applyAlignment="1">
      <alignment horizontal="center" vertical="center"/>
      <protection/>
    </xf>
    <xf numFmtId="0" fontId="59" fillId="0" borderId="0" xfId="326" applyFont="1" applyFill="1" applyBorder="1" applyAlignment="1">
      <alignment horizontal="center" vertical="center"/>
      <protection/>
    </xf>
    <xf numFmtId="0" fontId="54" fillId="0" borderId="3" xfId="326" applyFont="1" applyFill="1" applyBorder="1" applyAlignment="1">
      <alignment horizontal="center" vertical="center" wrapText="1"/>
      <protection/>
    </xf>
    <xf numFmtId="184" fontId="54" fillId="0" borderId="0" xfId="0" applyNumberFormat="1" applyFont="1" applyFill="1" applyBorder="1" applyAlignment="1">
      <alignment horizontal="center" vertical="center" wrapText="1"/>
    </xf>
    <xf numFmtId="0" fontId="59" fillId="0" borderId="0" xfId="326" applyFont="1" applyFill="1" applyBorder="1" applyAlignment="1">
      <alignment vertical="center"/>
      <protection/>
    </xf>
    <xf numFmtId="184" fontId="54" fillId="6" borderId="3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184" fontId="59" fillId="0" borderId="3" xfId="0" applyNumberFormat="1" applyFont="1" applyFill="1" applyBorder="1" applyAlignment="1">
      <alignment horizontal="center" vertical="center" wrapText="1"/>
    </xf>
    <xf numFmtId="0" fontId="59" fillId="0" borderId="3" xfId="326" applyFont="1" applyFill="1" applyBorder="1" applyAlignment="1">
      <alignment horizontal="center" vertical="center"/>
      <protection/>
    </xf>
    <xf numFmtId="0" fontId="54" fillId="0" borderId="0" xfId="326" applyFont="1" applyFill="1" applyBorder="1" applyAlignment="1">
      <alignment horizontal="left" vertical="center" wrapText="1"/>
      <protection/>
    </xf>
    <xf numFmtId="183" fontId="54" fillId="0" borderId="0" xfId="326" applyNumberFormat="1" applyFont="1" applyFill="1" applyBorder="1" applyAlignment="1">
      <alignment horizontal="center" vertical="center" wrapText="1"/>
      <protection/>
    </xf>
    <xf numFmtId="183" fontId="54" fillId="0" borderId="0" xfId="326" applyNumberFormat="1" applyFont="1" applyFill="1" applyBorder="1" applyAlignment="1">
      <alignment horizontal="right" vertical="center" wrapText="1"/>
      <protection/>
    </xf>
    <xf numFmtId="0" fontId="54" fillId="0" borderId="0" xfId="326" applyFont="1" applyFill="1" applyBorder="1" applyAlignment="1">
      <alignment vertical="center" wrapText="1"/>
      <protection/>
    </xf>
    <xf numFmtId="0" fontId="59" fillId="7" borderId="20" xfId="326" applyFont="1" applyFill="1" applyBorder="1" applyAlignment="1">
      <alignment horizontal="left" vertical="center" wrapText="1"/>
      <protection/>
    </xf>
    <xf numFmtId="0" fontId="59" fillId="0" borderId="20" xfId="326" applyFont="1" applyFill="1" applyBorder="1" applyAlignment="1">
      <alignment horizontal="left" vertical="center" wrapText="1"/>
      <protection/>
    </xf>
    <xf numFmtId="0" fontId="59" fillId="0" borderId="21" xfId="326" applyFont="1" applyFill="1" applyBorder="1" applyAlignment="1">
      <alignment horizontal="left" vertical="center" wrapText="1"/>
      <protection/>
    </xf>
    <xf numFmtId="0" fontId="59" fillId="0" borderId="22" xfId="326" applyFont="1" applyFill="1" applyBorder="1" applyAlignment="1">
      <alignment horizontal="left" vertical="center" wrapText="1"/>
      <protection/>
    </xf>
    <xf numFmtId="0" fontId="60" fillId="0" borderId="0" xfId="326" applyFont="1" applyFill="1">
      <alignment/>
      <protection/>
    </xf>
    <xf numFmtId="0" fontId="59" fillId="0" borderId="25" xfId="0" applyFont="1" applyFill="1" applyBorder="1" applyAlignment="1">
      <alignment horizontal="left" vertical="center" wrapText="1"/>
    </xf>
    <xf numFmtId="0" fontId="59" fillId="0" borderId="25" xfId="0" applyFont="1" applyFill="1" applyBorder="1" applyAlignment="1">
      <alignment horizontal="center" vertical="center"/>
    </xf>
    <xf numFmtId="184" fontId="59" fillId="0" borderId="21" xfId="326" applyNumberFormat="1" applyFont="1" applyFill="1" applyBorder="1" applyAlignment="1">
      <alignment horizontal="left" vertical="center" wrapText="1"/>
      <protection/>
    </xf>
    <xf numFmtId="184" fontId="59" fillId="0" borderId="22" xfId="326" applyNumberFormat="1" applyFont="1" applyFill="1" applyBorder="1" applyAlignment="1">
      <alignment horizontal="left" vertical="center" wrapText="1"/>
      <protection/>
    </xf>
    <xf numFmtId="0" fontId="59" fillId="0" borderId="24" xfId="326" applyFont="1" applyFill="1" applyBorder="1" applyAlignment="1">
      <alignment horizontal="left" vertical="center" wrapText="1"/>
      <protection/>
    </xf>
    <xf numFmtId="0" fontId="59" fillId="0" borderId="24" xfId="0" applyFont="1" applyFill="1" applyBorder="1" applyAlignment="1">
      <alignment horizontal="center" vertical="center"/>
    </xf>
    <xf numFmtId="0" fontId="59" fillId="7" borderId="3" xfId="0" applyFont="1" applyFill="1" applyBorder="1" applyAlignment="1">
      <alignment horizontal="left" vertical="center" wrapText="1"/>
    </xf>
    <xf numFmtId="0" fontId="59" fillId="0" borderId="0" xfId="0" applyFont="1" applyFill="1" applyAlignment="1">
      <alignment vertical="center"/>
    </xf>
    <xf numFmtId="184" fontId="59" fillId="0" borderId="0" xfId="0" applyNumberFormat="1" applyFont="1" applyFill="1" applyBorder="1" applyAlignment="1">
      <alignment horizontal="center" vertical="center" wrapText="1"/>
    </xf>
    <xf numFmtId="184" fontId="59" fillId="0" borderId="0" xfId="0" applyNumberFormat="1" applyFont="1" applyFill="1" applyBorder="1" applyAlignment="1">
      <alignment horizontal="right" vertical="center" wrapText="1"/>
    </xf>
    <xf numFmtId="184" fontId="59" fillId="0" borderId="0" xfId="0" applyNumberFormat="1" applyFont="1" applyFill="1" applyBorder="1" applyAlignment="1">
      <alignment horizontal="right" vertical="center"/>
    </xf>
    <xf numFmtId="0" fontId="54" fillId="0" borderId="3" xfId="0" applyNumberFormat="1" applyFont="1" applyFill="1" applyBorder="1" applyAlignment="1">
      <alignment horizontal="center" vertical="center" wrapText="1"/>
    </xf>
    <xf numFmtId="0" fontId="54" fillId="0" borderId="3" xfId="0" applyNumberFormat="1" applyFont="1" applyFill="1" applyBorder="1" applyAlignment="1">
      <alignment horizontal="center" vertical="center"/>
    </xf>
    <xf numFmtId="3" fontId="54" fillId="0" borderId="0" xfId="0" applyNumberFormat="1" applyFont="1" applyFill="1" applyBorder="1" applyAlignment="1">
      <alignment vertical="center"/>
    </xf>
    <xf numFmtId="0" fontId="61" fillId="0" borderId="0" xfId="0" applyFont="1" applyFill="1" applyAlignment="1">
      <alignment/>
    </xf>
    <xf numFmtId="0" fontId="54" fillId="0" borderId="3" xfId="318" applyNumberFormat="1" applyFont="1" applyFill="1" applyBorder="1" applyAlignment="1">
      <alignment horizontal="center" vertical="center" wrapText="1"/>
      <protection/>
    </xf>
    <xf numFmtId="0" fontId="54" fillId="0" borderId="3" xfId="318" applyFont="1" applyFill="1" applyBorder="1" applyAlignment="1">
      <alignment horizontal="center" vertical="center"/>
      <protection/>
    </xf>
    <xf numFmtId="0" fontId="54" fillId="0" borderId="0" xfId="0" applyFont="1" applyFill="1" applyAlignment="1">
      <alignment/>
    </xf>
    <xf numFmtId="0" fontId="59" fillId="0" borderId="3" xfId="318" applyFont="1" applyFill="1" applyBorder="1" applyAlignment="1">
      <alignment horizontal="left" vertical="center"/>
      <protection/>
    </xf>
    <xf numFmtId="183" fontId="54" fillId="41" borderId="3" xfId="318" applyNumberFormat="1" applyFont="1" applyFill="1" applyBorder="1" applyAlignment="1">
      <alignment horizontal="center" vertical="center" wrapText="1"/>
      <protection/>
    </xf>
    <xf numFmtId="49" fontId="54" fillId="0" borderId="3" xfId="318" applyNumberFormat="1" applyFont="1" applyFill="1" applyBorder="1" applyAlignment="1">
      <alignment horizontal="left" vertical="center" wrapText="1"/>
      <protection/>
    </xf>
    <xf numFmtId="0" fontId="54" fillId="0" borderId="3" xfId="318" applyNumberFormat="1" applyFont="1" applyFill="1" applyBorder="1" applyAlignment="1">
      <alignment horizontal="left" vertical="top" wrapText="1"/>
      <protection/>
    </xf>
    <xf numFmtId="0" fontId="54" fillId="0" borderId="3" xfId="318" applyFont="1" applyFill="1" applyBorder="1" applyAlignment="1">
      <alignment horizontal="center" vertical="center" wrapText="1"/>
      <protection/>
    </xf>
    <xf numFmtId="183" fontId="54" fillId="0" borderId="3" xfId="318" applyNumberFormat="1" applyFont="1" applyFill="1" applyBorder="1" applyAlignment="1">
      <alignment horizontal="center" vertical="center" wrapText="1"/>
      <protection/>
    </xf>
    <xf numFmtId="0" fontId="54" fillId="0" borderId="3" xfId="318" applyNumberFormat="1" applyFont="1" applyFill="1" applyBorder="1" applyAlignment="1">
      <alignment horizontal="left" vertical="center" wrapText="1"/>
      <protection/>
    </xf>
    <xf numFmtId="0" fontId="56" fillId="0" borderId="0" xfId="0" applyFont="1" applyFill="1" applyAlignment="1">
      <alignment vertical="center"/>
    </xf>
    <xf numFmtId="0" fontId="62" fillId="0" borderId="0" xfId="0" applyFont="1" applyFill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vertical="center" wrapText="1"/>
    </xf>
    <xf numFmtId="0" fontId="54" fillId="0" borderId="0" xfId="0" applyFont="1" applyFill="1" applyAlignment="1">
      <alignment vertical="center" wrapText="1"/>
    </xf>
    <xf numFmtId="0" fontId="54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left" vertical="center" wrapText="1" shrinkToFit="1"/>
    </xf>
    <xf numFmtId="0" fontId="54" fillId="0" borderId="0" xfId="0" applyFont="1" applyFill="1" applyBorder="1" applyAlignment="1">
      <alignment horizontal="justify" vertical="center" wrapText="1" shrinkToFit="1"/>
    </xf>
    <xf numFmtId="0" fontId="54" fillId="0" borderId="20" xfId="0" applyFont="1" applyFill="1" applyBorder="1" applyAlignment="1">
      <alignment horizontal="center" vertical="center"/>
    </xf>
    <xf numFmtId="0" fontId="63" fillId="0" borderId="20" xfId="0" applyNumberFormat="1" applyFont="1" applyFill="1" applyBorder="1" applyAlignment="1">
      <alignment horizontal="center" vertical="center" wrapText="1"/>
    </xf>
    <xf numFmtId="0" fontId="63" fillId="0" borderId="0" xfId="0" applyFont="1" applyFill="1" applyAlignment="1">
      <alignment vertical="center"/>
    </xf>
    <xf numFmtId="2" fontId="54" fillId="0" borderId="3" xfId="0" applyNumberFormat="1" applyFont="1" applyFill="1" applyBorder="1" applyAlignment="1">
      <alignment horizontal="center" vertical="center" wrapText="1"/>
    </xf>
    <xf numFmtId="1" fontId="54" fillId="0" borderId="0" xfId="0" applyNumberFormat="1" applyFont="1" applyFill="1" applyBorder="1" applyAlignment="1">
      <alignment horizontal="center" vertical="center"/>
    </xf>
    <xf numFmtId="3" fontId="54" fillId="0" borderId="3" xfId="0" applyNumberFormat="1" applyFont="1" applyFill="1" applyBorder="1" applyAlignment="1">
      <alignment horizontal="center" vertical="center" wrapText="1"/>
    </xf>
    <xf numFmtId="185" fontId="54" fillId="0" borderId="3" xfId="0" applyNumberFormat="1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right" vertical="center"/>
    </xf>
    <xf numFmtId="185" fontId="54" fillId="41" borderId="3" xfId="0" applyNumberFormat="1" applyFont="1" applyFill="1" applyBorder="1" applyAlignment="1">
      <alignment horizontal="center" vertical="center" wrapText="1"/>
    </xf>
    <xf numFmtId="183" fontId="54" fillId="0" borderId="0" xfId="0" applyNumberFormat="1" applyFont="1" applyFill="1" applyAlignment="1">
      <alignment vertical="center"/>
    </xf>
    <xf numFmtId="0" fontId="54" fillId="0" borderId="0" xfId="0" applyFont="1" applyFill="1" applyAlignment="1">
      <alignment horizontal="right" vertical="center"/>
    </xf>
    <xf numFmtId="0" fontId="59" fillId="0" borderId="0" xfId="0" applyFont="1" applyFill="1" applyBorder="1" applyAlignment="1">
      <alignment horizontal="left" vertical="center"/>
    </xf>
    <xf numFmtId="0" fontId="59" fillId="0" borderId="18" xfId="0" applyFont="1" applyFill="1" applyBorder="1" applyAlignment="1">
      <alignment horizontal="left" vertical="center" wrapText="1"/>
    </xf>
    <xf numFmtId="49" fontId="54" fillId="0" borderId="3" xfId="0" applyNumberFormat="1" applyFont="1" applyFill="1" applyBorder="1" applyAlignment="1">
      <alignment horizontal="center" vertical="center" wrapText="1"/>
    </xf>
    <xf numFmtId="0" fontId="63" fillId="0" borderId="3" xfId="0" applyFont="1" applyFill="1" applyBorder="1" applyAlignment="1">
      <alignment horizontal="center" vertical="center" wrapText="1" shrinkToFit="1"/>
    </xf>
    <xf numFmtId="0" fontId="63" fillId="0" borderId="20" xfId="0" applyFont="1" applyFill="1" applyBorder="1" applyAlignment="1">
      <alignment horizontal="center" vertical="center" wrapText="1" shrinkToFit="1"/>
    </xf>
    <xf numFmtId="183" fontId="59" fillId="0" borderId="0" xfId="0" applyNumberFormat="1" applyFont="1" applyFill="1" applyBorder="1" applyAlignment="1">
      <alignment horizontal="center" vertical="center"/>
    </xf>
    <xf numFmtId="3" fontId="63" fillId="0" borderId="3" xfId="0" applyNumberFormat="1" applyFont="1" applyFill="1" applyBorder="1" applyAlignment="1">
      <alignment horizontal="center" vertical="center" wrapText="1" shrinkToFit="1"/>
    </xf>
    <xf numFmtId="0" fontId="63" fillId="0" borderId="3" xfId="0" applyFont="1" applyFill="1" applyBorder="1" applyAlignment="1">
      <alignment horizontal="left" vertical="center" wrapText="1" shrinkToFit="1"/>
    </xf>
    <xf numFmtId="0" fontId="61" fillId="0" borderId="0" xfId="0" applyFont="1" applyFill="1" applyAlignment="1">
      <alignment horizontal="right" vertical="center"/>
    </xf>
    <xf numFmtId="0" fontId="60" fillId="0" borderId="0" xfId="0" applyFont="1" applyFill="1" applyAlignment="1">
      <alignment vertical="center"/>
    </xf>
    <xf numFmtId="0" fontId="60" fillId="0" borderId="0" xfId="0" applyFont="1" applyFill="1" applyAlignment="1">
      <alignment/>
    </xf>
    <xf numFmtId="0" fontId="60" fillId="0" borderId="0" xfId="0" applyFont="1" applyFill="1" applyAlignment="1">
      <alignment horizontal="center" vertical="center"/>
    </xf>
    <xf numFmtId="3" fontId="54" fillId="0" borderId="3" xfId="0" applyNumberFormat="1" applyFont="1" applyFill="1" applyBorder="1" applyAlignment="1">
      <alignment horizontal="left" vertical="center" wrapText="1"/>
    </xf>
    <xf numFmtId="0" fontId="54" fillId="0" borderId="0" xfId="0" applyFont="1" applyFill="1" applyAlignment="1">
      <alignment/>
    </xf>
    <xf numFmtId="0" fontId="54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/>
    </xf>
    <xf numFmtId="0" fontId="56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vertical="center" wrapText="1" shrinkToFit="1"/>
    </xf>
    <xf numFmtId="0" fontId="67" fillId="0" borderId="0" xfId="0" applyFont="1" applyFill="1" applyBorder="1" applyAlignment="1">
      <alignment vertical="center" wrapText="1"/>
    </xf>
    <xf numFmtId="0" fontId="58" fillId="0" borderId="0" xfId="0" applyFont="1" applyFill="1" applyAlignment="1">
      <alignment vertical="center"/>
    </xf>
    <xf numFmtId="0" fontId="68" fillId="0" borderId="0" xfId="0" applyFont="1" applyAlignment="1">
      <alignment/>
    </xf>
    <xf numFmtId="49" fontId="71" fillId="0" borderId="0" xfId="0" applyNumberFormat="1" applyFont="1" applyFill="1" applyBorder="1" applyAlignment="1">
      <alignment horizontal="justify" vertical="center" wrapText="1"/>
    </xf>
    <xf numFmtId="49" fontId="74" fillId="0" borderId="0" xfId="0" applyNumberFormat="1" applyFont="1" applyFill="1" applyBorder="1" applyAlignment="1">
      <alignment horizontal="justify" vertical="center" wrapText="1"/>
    </xf>
    <xf numFmtId="0" fontId="54" fillId="42" borderId="26" xfId="232" applyNumberFormat="1" applyFont="1" applyFill="1" applyBorder="1" applyAlignment="1">
      <alignment horizontal="center" vertical="center" wrapText="1"/>
      <protection locked="0"/>
    </xf>
    <xf numFmtId="183" fontId="54" fillId="42" borderId="26" xfId="0" applyNumberFormat="1" applyFont="1" applyFill="1" applyBorder="1" applyAlignment="1">
      <alignment horizontal="center" vertical="center" wrapText="1"/>
    </xf>
    <xf numFmtId="0" fontId="56" fillId="42" borderId="26" xfId="232" applyNumberFormat="1" applyFont="1" applyFill="1" applyBorder="1" applyAlignment="1">
      <alignment horizontal="center" vertical="center" wrapText="1"/>
      <protection locked="0"/>
    </xf>
    <xf numFmtId="183" fontId="56" fillId="0" borderId="26" xfId="0" applyNumberFormat="1" applyFont="1" applyFill="1" applyBorder="1" applyAlignment="1">
      <alignment horizontal="center" vertical="center" wrapText="1"/>
    </xf>
    <xf numFmtId="0" fontId="54" fillId="56" borderId="26" xfId="0" applyFont="1" applyFill="1" applyBorder="1" applyAlignment="1">
      <alignment horizontal="center" wrapText="1"/>
    </xf>
    <xf numFmtId="0" fontId="54" fillId="56" borderId="26" xfId="0" applyFont="1" applyFill="1" applyBorder="1" applyAlignment="1">
      <alignment horizontal="center" vertical="center"/>
    </xf>
    <xf numFmtId="0" fontId="59" fillId="56" borderId="26" xfId="0" applyFont="1" applyFill="1" applyBorder="1" applyAlignment="1">
      <alignment horizontal="center" wrapText="1"/>
    </xf>
    <xf numFmtId="0" fontId="59" fillId="56" borderId="26" xfId="0" applyFont="1" applyFill="1" applyBorder="1" applyAlignment="1">
      <alignment horizontal="center" vertical="center"/>
    </xf>
    <xf numFmtId="183" fontId="59" fillId="56" borderId="26" xfId="0" applyNumberFormat="1" applyFont="1" applyFill="1" applyBorder="1" applyAlignment="1">
      <alignment horizontal="center" vertical="center" wrapText="1"/>
    </xf>
    <xf numFmtId="0" fontId="71" fillId="0" borderId="0" xfId="0" applyFont="1" applyBorder="1" applyAlignment="1">
      <alignment/>
    </xf>
    <xf numFmtId="0" fontId="74" fillId="0" borderId="0" xfId="0" applyFont="1" applyBorder="1" applyAlignment="1">
      <alignment/>
    </xf>
    <xf numFmtId="0" fontId="72" fillId="6" borderId="3" xfId="232" applyNumberFormat="1" applyFont="1" applyFill="1" applyBorder="1" applyAlignment="1">
      <alignment vertical="center" wrapText="1"/>
      <protection locked="0"/>
    </xf>
    <xf numFmtId="183" fontId="72" fillId="6" borderId="3" xfId="0" applyNumberFormat="1" applyFont="1" applyFill="1" applyBorder="1" applyAlignment="1">
      <alignment horizontal="center" vertical="center" wrapText="1"/>
    </xf>
    <xf numFmtId="0" fontId="71" fillId="0" borderId="0" xfId="0" applyFont="1" applyAlignment="1">
      <alignment/>
    </xf>
    <xf numFmtId="0" fontId="69" fillId="6" borderId="3" xfId="0" applyFont="1" applyFill="1" applyBorder="1" applyAlignment="1">
      <alignment horizontal="left" vertical="center" wrapText="1"/>
    </xf>
    <xf numFmtId="183" fontId="69" fillId="6" borderId="3" xfId="0" applyNumberFormat="1" applyFont="1" applyFill="1" applyBorder="1" applyAlignment="1">
      <alignment horizontal="center" vertical="center" wrapText="1"/>
    </xf>
    <xf numFmtId="0" fontId="69" fillId="6" borderId="26" xfId="0" applyNumberFormat="1" applyFont="1" applyFill="1" applyBorder="1" applyAlignment="1">
      <alignment horizontal="center" vertical="center" wrapText="1"/>
    </xf>
    <xf numFmtId="184" fontId="69" fillId="6" borderId="26" xfId="0" applyNumberFormat="1" applyFont="1" applyFill="1" applyBorder="1" applyAlignment="1">
      <alignment horizontal="center" vertical="center" wrapText="1"/>
    </xf>
    <xf numFmtId="49" fontId="71" fillId="0" borderId="0" xfId="0" applyNumberFormat="1" applyFont="1" applyFill="1" applyBorder="1" applyAlignment="1">
      <alignment horizontal="left" vertical="center" wrapText="1"/>
    </xf>
    <xf numFmtId="0" fontId="69" fillId="57" borderId="3" xfId="0" applyFont="1" applyFill="1" applyBorder="1" applyAlignment="1">
      <alignment horizontal="center" vertical="center" wrapText="1"/>
    </xf>
    <xf numFmtId="0" fontId="69" fillId="57" borderId="26" xfId="0" applyNumberFormat="1" applyFont="1" applyFill="1" applyBorder="1" applyAlignment="1">
      <alignment horizontal="center" vertical="center" wrapText="1"/>
    </xf>
    <xf numFmtId="0" fontId="69" fillId="0" borderId="0" xfId="0" applyFont="1" applyAlignment="1">
      <alignment horizontal="justify" wrapText="1"/>
    </xf>
    <xf numFmtId="0" fontId="71" fillId="0" borderId="0" xfId="0" applyFont="1" applyBorder="1" applyAlignment="1">
      <alignment horizontal="justify" wrapText="1"/>
    </xf>
    <xf numFmtId="0" fontId="71" fillId="0" borderId="0" xfId="0" applyFont="1" applyAlignment="1">
      <alignment horizontal="justify" wrapText="1"/>
    </xf>
    <xf numFmtId="0" fontId="63" fillId="0" borderId="0" xfId="0" applyFont="1" applyFill="1" applyAlignment="1">
      <alignment horizontal="justify" wrapText="1"/>
    </xf>
    <xf numFmtId="0" fontId="76" fillId="0" borderId="0" xfId="0" applyFont="1" applyBorder="1" applyAlignment="1">
      <alignment horizontal="justify" wrapText="1"/>
    </xf>
    <xf numFmtId="0" fontId="77" fillId="57" borderId="26" xfId="0" applyFont="1" applyFill="1" applyBorder="1" applyAlignment="1">
      <alignment horizontal="left" vertical="center" wrapText="1"/>
    </xf>
    <xf numFmtId="0" fontId="77" fillId="57" borderId="26" xfId="0" applyFont="1" applyFill="1" applyBorder="1" applyAlignment="1">
      <alignment horizontal="center" vertical="center" wrapText="1"/>
    </xf>
    <xf numFmtId="0" fontId="75" fillId="57" borderId="26" xfId="0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left" wrapText="1"/>
    </xf>
    <xf numFmtId="0" fontId="78" fillId="0" borderId="0" xfId="0" applyFont="1" applyFill="1" applyBorder="1" applyAlignment="1">
      <alignment horizontal="left" vertical="center" wrapText="1"/>
    </xf>
    <xf numFmtId="183" fontId="78" fillId="0" borderId="0" xfId="0" applyNumberFormat="1" applyFont="1" applyFill="1" applyBorder="1" applyAlignment="1">
      <alignment horizontal="center" vertical="center" wrapText="1"/>
    </xf>
    <xf numFmtId="3" fontId="78" fillId="0" borderId="0" xfId="0" applyNumberFormat="1" applyFont="1" applyFill="1" applyBorder="1" applyAlignment="1">
      <alignment horizontal="center" vertical="center" wrapText="1"/>
    </xf>
    <xf numFmtId="0" fontId="71" fillId="0" borderId="0" xfId="0" applyFont="1" applyAlignment="1">
      <alignment horizontal="left" wrapText="1"/>
    </xf>
    <xf numFmtId="0" fontId="71" fillId="0" borderId="0" xfId="0" applyFont="1" applyAlignment="1">
      <alignment/>
    </xf>
    <xf numFmtId="0" fontId="71" fillId="0" borderId="0" xfId="0" applyFont="1" applyFill="1" applyBorder="1" applyAlignment="1">
      <alignment/>
    </xf>
    <xf numFmtId="0" fontId="74" fillId="0" borderId="0" xfId="0" applyFont="1" applyFill="1" applyBorder="1" applyAlignment="1">
      <alignment/>
    </xf>
    <xf numFmtId="0" fontId="69" fillId="0" borderId="3" xfId="0" applyFont="1" applyFill="1" applyBorder="1" applyAlignment="1">
      <alignment horizontal="center" vertical="center" wrapText="1"/>
    </xf>
    <xf numFmtId="0" fontId="69" fillId="0" borderId="3" xfId="0" applyFont="1" applyFill="1" applyBorder="1" applyAlignment="1">
      <alignment horizontal="center" vertical="center" wrapText="1" shrinkToFit="1"/>
    </xf>
    <xf numFmtId="0" fontId="69" fillId="0" borderId="0" xfId="0" applyFont="1" applyAlignment="1">
      <alignment/>
    </xf>
    <xf numFmtId="0" fontId="69" fillId="58" borderId="3" xfId="0" applyFont="1" applyFill="1" applyBorder="1" applyAlignment="1">
      <alignment horizontal="left" vertical="center" wrapText="1"/>
    </xf>
    <xf numFmtId="183" fontId="69" fillId="58" borderId="3" xfId="0" applyNumberFormat="1" applyFont="1" applyFill="1" applyBorder="1" applyAlignment="1">
      <alignment horizontal="center" vertical="center" wrapText="1"/>
    </xf>
    <xf numFmtId="0" fontId="69" fillId="58" borderId="26" xfId="0" applyFont="1" applyFill="1" applyBorder="1" applyAlignment="1">
      <alignment vertical="center"/>
    </xf>
    <xf numFmtId="0" fontId="69" fillId="0" borderId="3" xfId="0" applyFont="1" applyFill="1" applyBorder="1" applyAlignment="1">
      <alignment horizontal="left" vertical="center" wrapText="1"/>
    </xf>
    <xf numFmtId="183" fontId="69" fillId="0" borderId="3" xfId="0" applyNumberFormat="1" applyFont="1" applyFill="1" applyBorder="1" applyAlignment="1">
      <alignment horizontal="center" vertical="center" wrapText="1"/>
    </xf>
    <xf numFmtId="0" fontId="69" fillId="0" borderId="26" xfId="0" applyFont="1" applyBorder="1" applyAlignment="1">
      <alignment vertical="center"/>
    </xf>
    <xf numFmtId="0" fontId="69" fillId="0" borderId="0" xfId="0" applyFont="1" applyBorder="1" applyAlignment="1">
      <alignment wrapText="1"/>
    </xf>
    <xf numFmtId="0" fontId="71" fillId="0" borderId="0" xfId="0" applyFont="1" applyBorder="1" applyAlignment="1">
      <alignment horizontal="center"/>
    </xf>
    <xf numFmtId="0" fontId="69" fillId="0" borderId="0" xfId="0" applyFont="1" applyFill="1" applyAlignment="1">
      <alignment wrapText="1"/>
    </xf>
    <xf numFmtId="0" fontId="69" fillId="0" borderId="0" xfId="0" applyFont="1" applyAlignment="1">
      <alignment/>
    </xf>
    <xf numFmtId="0" fontId="69" fillId="0" borderId="3" xfId="0" applyFont="1" applyFill="1" applyBorder="1" applyAlignment="1">
      <alignment horizontal="center" vertical="center"/>
    </xf>
    <xf numFmtId="0" fontId="69" fillId="0" borderId="3" xfId="326" applyFont="1" applyFill="1" applyBorder="1" applyAlignment="1">
      <alignment horizontal="center" vertical="center" wrapText="1"/>
      <protection/>
    </xf>
    <xf numFmtId="0" fontId="69" fillId="0" borderId="26" xfId="0" applyFont="1" applyBorder="1" applyAlignment="1">
      <alignment horizontal="center" wrapText="1"/>
    </xf>
    <xf numFmtId="0" fontId="79" fillId="0" borderId="0" xfId="0" applyFont="1" applyAlignment="1">
      <alignment/>
    </xf>
    <xf numFmtId="0" fontId="69" fillId="6" borderId="3" xfId="326" applyFont="1" applyFill="1" applyBorder="1" applyAlignment="1">
      <alignment horizontal="left" vertical="center" wrapText="1"/>
      <protection/>
    </xf>
    <xf numFmtId="183" fontId="69" fillId="6" borderId="3" xfId="326" applyNumberFormat="1" applyFont="1" applyFill="1" applyBorder="1" applyAlignment="1">
      <alignment horizontal="center" vertical="center" wrapText="1"/>
      <protection/>
    </xf>
    <xf numFmtId="0" fontId="69" fillId="6" borderId="26" xfId="0" applyFont="1" applyFill="1" applyBorder="1" applyAlignment="1">
      <alignment horizontal="center" vertical="center" wrapText="1"/>
    </xf>
    <xf numFmtId="0" fontId="69" fillId="0" borderId="3" xfId="326" applyFont="1" applyFill="1" applyBorder="1" applyAlignment="1">
      <alignment horizontal="left" vertical="center" wrapText="1"/>
      <protection/>
    </xf>
    <xf numFmtId="183" fontId="69" fillId="0" borderId="3" xfId="326" applyNumberFormat="1" applyFont="1" applyFill="1" applyBorder="1" applyAlignment="1">
      <alignment horizontal="center" vertical="center" wrapText="1"/>
      <protection/>
    </xf>
    <xf numFmtId="0" fontId="78" fillId="0" borderId="0" xfId="326" applyFont="1" applyFill="1" applyBorder="1" applyAlignment="1">
      <alignment horizontal="left" vertical="center" wrapText="1"/>
      <protection/>
    </xf>
    <xf numFmtId="0" fontId="69" fillId="58" borderId="3" xfId="326" applyFont="1" applyFill="1" applyBorder="1" applyAlignment="1">
      <alignment horizontal="left" vertical="center" wrapText="1"/>
      <protection/>
    </xf>
    <xf numFmtId="0" fontId="69" fillId="58" borderId="3" xfId="326" applyFont="1" applyFill="1" applyBorder="1" applyAlignment="1">
      <alignment horizontal="center" vertical="center" wrapText="1"/>
      <protection/>
    </xf>
    <xf numFmtId="0" fontId="69" fillId="58" borderId="3" xfId="0" applyFont="1" applyFill="1" applyBorder="1" applyAlignment="1">
      <alignment horizontal="center" vertical="center" wrapText="1"/>
    </xf>
    <xf numFmtId="0" fontId="69" fillId="58" borderId="26" xfId="0" applyFont="1" applyFill="1" applyBorder="1" applyAlignment="1">
      <alignment horizontal="center" vertical="center"/>
    </xf>
    <xf numFmtId="0" fontId="69" fillId="42" borderId="3" xfId="0" applyFont="1" applyFill="1" applyBorder="1" applyAlignment="1">
      <alignment horizontal="left" vertical="center" wrapText="1"/>
    </xf>
    <xf numFmtId="0" fontId="69" fillId="42" borderId="3" xfId="326" applyFont="1" applyFill="1" applyBorder="1" applyAlignment="1">
      <alignment horizontal="center" vertical="center" wrapText="1"/>
      <protection/>
    </xf>
    <xf numFmtId="0" fontId="69" fillId="42" borderId="3" xfId="0" applyFont="1" applyFill="1" applyBorder="1" applyAlignment="1">
      <alignment horizontal="center" vertical="center" wrapText="1"/>
    </xf>
    <xf numFmtId="0" fontId="69" fillId="6" borderId="3" xfId="326" applyFont="1" applyFill="1" applyBorder="1" applyAlignment="1">
      <alignment horizontal="center" vertical="center" wrapText="1"/>
      <protection/>
    </xf>
    <xf numFmtId="183" fontId="72" fillId="6" borderId="3" xfId="326" applyNumberFormat="1" applyFont="1" applyFill="1" applyBorder="1" applyAlignment="1">
      <alignment horizontal="center" vertical="center" wrapText="1"/>
      <protection/>
    </xf>
    <xf numFmtId="0" fontId="71" fillId="0" borderId="0" xfId="0" applyFont="1" applyFill="1" applyBorder="1" applyAlignment="1">
      <alignment wrapText="1"/>
    </xf>
    <xf numFmtId="187" fontId="71" fillId="0" borderId="0" xfId="0" applyNumberFormat="1" applyFont="1" applyBorder="1" applyAlignment="1">
      <alignment wrapText="1"/>
    </xf>
    <xf numFmtId="0" fontId="71" fillId="0" borderId="0" xfId="0" applyFont="1" applyBorder="1" applyAlignment="1">
      <alignment wrapText="1"/>
    </xf>
    <xf numFmtId="0" fontId="63" fillId="0" borderId="0" xfId="0" applyFont="1" applyFill="1" applyAlignment="1">
      <alignment horizontal="center" vertical="center"/>
    </xf>
    <xf numFmtId="0" fontId="80" fillId="0" borderId="0" xfId="0" applyFont="1" applyFill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9" fillId="0" borderId="3" xfId="318" applyNumberFormat="1" applyFont="1" applyFill="1" applyBorder="1" applyAlignment="1">
      <alignment horizontal="center" vertical="center" wrapText="1"/>
      <protection/>
    </xf>
    <xf numFmtId="0" fontId="59" fillId="0" borderId="3" xfId="0" applyFont="1" applyFill="1" applyBorder="1" applyAlignment="1">
      <alignment horizontal="center" vertical="center"/>
    </xf>
    <xf numFmtId="183" fontId="54" fillId="0" borderId="0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/>
    </xf>
    <xf numFmtId="0" fontId="54" fillId="0" borderId="3" xfId="0" applyFont="1" applyFill="1" applyBorder="1" applyAlignment="1">
      <alignment horizontal="center" vertical="center" wrapText="1"/>
    </xf>
    <xf numFmtId="0" fontId="59" fillId="0" borderId="3" xfId="0" applyFont="1" applyFill="1" applyBorder="1" applyAlignment="1">
      <alignment horizontal="center" vertical="center" wrapText="1"/>
    </xf>
    <xf numFmtId="0" fontId="59" fillId="0" borderId="3" xfId="0" applyFont="1" applyFill="1" applyBorder="1" applyAlignment="1" applyProtection="1">
      <alignment horizontal="center"/>
      <protection locked="0"/>
    </xf>
    <xf numFmtId="0" fontId="54" fillId="0" borderId="21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center" vertical="center"/>
    </xf>
    <xf numFmtId="0" fontId="54" fillId="0" borderId="3" xfId="0" applyFont="1" applyFill="1" applyBorder="1" applyAlignment="1">
      <alignment horizontal="center" vertical="center"/>
    </xf>
    <xf numFmtId="0" fontId="54" fillId="0" borderId="3" xfId="0" applyFont="1" applyFill="1" applyBorder="1" applyAlignment="1">
      <alignment horizontal="center" vertical="center" wrapText="1" shrinkToFit="1"/>
    </xf>
    <xf numFmtId="0" fontId="54" fillId="0" borderId="22" xfId="0" applyFont="1" applyFill="1" applyBorder="1" applyAlignment="1">
      <alignment horizontal="left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left" vertical="center" wrapText="1"/>
    </xf>
    <xf numFmtId="0" fontId="54" fillId="0" borderId="19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/>
    </xf>
    <xf numFmtId="0" fontId="55" fillId="0" borderId="18" xfId="0" applyFont="1" applyFill="1" applyBorder="1" applyAlignment="1">
      <alignment horizontal="left" vertical="center" wrapText="1"/>
    </xf>
    <xf numFmtId="0" fontId="59" fillId="0" borderId="3" xfId="0" applyFont="1" applyFill="1" applyBorder="1" applyAlignment="1">
      <alignment horizontal="left" vertical="center" wrapText="1"/>
    </xf>
    <xf numFmtId="183" fontId="54" fillId="0" borderId="0" xfId="0" applyNumberFormat="1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9" fillId="0" borderId="3" xfId="326" applyFont="1" applyFill="1" applyBorder="1" applyAlignment="1">
      <alignment horizontal="left" vertical="center" wrapText="1"/>
      <protection/>
    </xf>
    <xf numFmtId="0" fontId="59" fillId="0" borderId="0" xfId="326" applyFont="1" applyFill="1" applyBorder="1" applyAlignment="1">
      <alignment horizontal="center" vertical="center"/>
      <protection/>
    </xf>
    <xf numFmtId="0" fontId="54" fillId="0" borderId="3" xfId="326" applyFont="1" applyFill="1" applyBorder="1" applyAlignment="1">
      <alignment horizontal="center" vertical="center" wrapText="1"/>
      <protection/>
    </xf>
    <xf numFmtId="0" fontId="54" fillId="0" borderId="0" xfId="0" applyFont="1" applyFill="1" applyBorder="1" applyAlignment="1">
      <alignment vertical="center"/>
    </xf>
    <xf numFmtId="0" fontId="59" fillId="0" borderId="0" xfId="318" applyNumberFormat="1" applyFont="1" applyFill="1" applyBorder="1" applyAlignment="1">
      <alignment horizontal="center" vertical="center" wrapText="1"/>
      <protection/>
    </xf>
    <xf numFmtId="0" fontId="54" fillId="0" borderId="3" xfId="318" applyNumberFormat="1" applyFont="1" applyFill="1" applyBorder="1" applyAlignment="1">
      <alignment horizontal="center" vertical="center" wrapText="1"/>
      <protection/>
    </xf>
    <xf numFmtId="185" fontId="59" fillId="41" borderId="3" xfId="0" applyNumberFormat="1" applyFont="1" applyFill="1" applyBorder="1" applyAlignment="1">
      <alignment horizontal="center" vertical="center" wrapText="1"/>
    </xf>
    <xf numFmtId="0" fontId="54" fillId="0" borderId="3" xfId="0" applyFont="1" applyFill="1" applyBorder="1" applyAlignment="1">
      <alignment horizontal="left" vertical="center" wrapText="1"/>
    </xf>
    <xf numFmtId="185" fontId="54" fillId="0" borderId="3" xfId="0" applyNumberFormat="1" applyFont="1" applyFill="1" applyBorder="1" applyAlignment="1">
      <alignment horizontal="center" vertical="center" wrapText="1"/>
    </xf>
    <xf numFmtId="185" fontId="54" fillId="41" borderId="3" xfId="0" applyNumberFormat="1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vertical="center"/>
    </xf>
    <xf numFmtId="3" fontId="59" fillId="0" borderId="3" xfId="0" applyNumberFormat="1" applyFont="1" applyFill="1" applyBorder="1" applyAlignment="1">
      <alignment horizontal="center" vertical="center" wrapText="1"/>
    </xf>
    <xf numFmtId="3" fontId="54" fillId="0" borderId="3" xfId="0" applyNumberFormat="1" applyFont="1" applyFill="1" applyBorder="1" applyAlignment="1">
      <alignment horizontal="center" vertical="center" wrapText="1"/>
    </xf>
    <xf numFmtId="183" fontId="54" fillId="0" borderId="3" xfId="0" applyNumberFormat="1" applyFont="1" applyFill="1" applyBorder="1" applyAlignment="1">
      <alignment horizontal="center" vertical="center" wrapText="1"/>
    </xf>
    <xf numFmtId="3" fontId="54" fillId="0" borderId="3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left" vertical="center" wrapText="1"/>
    </xf>
    <xf numFmtId="49" fontId="54" fillId="0" borderId="20" xfId="0" applyNumberFormat="1" applyFont="1" applyFill="1" applyBorder="1" applyAlignment="1">
      <alignment horizontal="left" vertical="center" wrapText="1"/>
    </xf>
    <xf numFmtId="49" fontId="54" fillId="0" borderId="3" xfId="0" applyNumberFormat="1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justify" vertical="center" wrapText="1" shrinkToFit="1"/>
    </xf>
    <xf numFmtId="0" fontId="64" fillId="0" borderId="0" xfId="0" applyFont="1" applyFill="1" applyBorder="1" applyAlignment="1">
      <alignment horizontal="justify" vertical="center" wrapText="1" shrinkToFit="1"/>
    </xf>
    <xf numFmtId="0" fontId="54" fillId="0" borderId="20" xfId="0" applyFont="1" applyFill="1" applyBorder="1" applyAlignment="1">
      <alignment horizontal="center" vertical="center"/>
    </xf>
    <xf numFmtId="184" fontId="54" fillId="0" borderId="3" xfId="0" applyNumberFormat="1" applyFont="1" applyFill="1" applyBorder="1" applyAlignment="1">
      <alignment horizontal="center" vertical="center" wrapText="1"/>
    </xf>
    <xf numFmtId="184" fontId="54" fillId="41" borderId="3" xfId="0" applyNumberFormat="1" applyFont="1" applyFill="1" applyBorder="1" applyAlignment="1">
      <alignment horizontal="center" vertical="center" wrapText="1"/>
    </xf>
    <xf numFmtId="184" fontId="59" fillId="0" borderId="3" xfId="0" applyNumberFormat="1" applyFont="1" applyFill="1" applyBorder="1" applyAlignment="1">
      <alignment horizontal="center" vertical="center" wrapText="1"/>
    </xf>
    <xf numFmtId="184" fontId="59" fillId="41" borderId="3" xfId="0" applyNumberFormat="1" applyFont="1" applyFill="1" applyBorder="1" applyAlignment="1">
      <alignment horizontal="center" vertical="center" wrapText="1"/>
    </xf>
    <xf numFmtId="184" fontId="59" fillId="41" borderId="20" xfId="0" applyNumberFormat="1" applyFont="1" applyFill="1" applyBorder="1" applyAlignment="1">
      <alignment horizontal="center" vertical="center" wrapText="1"/>
    </xf>
    <xf numFmtId="184" fontId="59" fillId="41" borderId="22" xfId="0" applyNumberFormat="1" applyFont="1" applyFill="1" applyBorder="1" applyAlignment="1">
      <alignment horizontal="center" vertical="center" wrapText="1"/>
    </xf>
    <xf numFmtId="1" fontId="54" fillId="0" borderId="3" xfId="0" applyNumberFormat="1" applyFont="1" applyFill="1" applyBorder="1" applyAlignment="1">
      <alignment horizontal="center" vertical="center" wrapText="1"/>
    </xf>
    <xf numFmtId="2" fontId="59" fillId="41" borderId="3" xfId="0" applyNumberFormat="1" applyFont="1" applyFill="1" applyBorder="1" applyAlignment="1">
      <alignment horizontal="center" vertical="center" wrapText="1"/>
    </xf>
    <xf numFmtId="1" fontId="59" fillId="41" borderId="3" xfId="0" applyNumberFormat="1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vertical="center" wrapText="1"/>
    </xf>
    <xf numFmtId="49" fontId="59" fillId="0" borderId="3" xfId="0" applyNumberFormat="1" applyFont="1" applyFill="1" applyBorder="1" applyAlignment="1">
      <alignment horizontal="left" vertical="center" wrapText="1"/>
    </xf>
    <xf numFmtId="49" fontId="59" fillId="0" borderId="3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 vertical="center" wrapText="1"/>
    </xf>
    <xf numFmtId="49" fontId="54" fillId="0" borderId="3" xfId="0" applyNumberFormat="1" applyFont="1" applyFill="1" applyBorder="1" applyAlignment="1">
      <alignment horizontal="center" vertical="center" wrapText="1"/>
    </xf>
    <xf numFmtId="183" fontId="59" fillId="0" borderId="3" xfId="0" applyNumberFormat="1" applyFont="1" applyFill="1" applyBorder="1" applyAlignment="1">
      <alignment horizontal="left" vertical="center" wrapText="1"/>
    </xf>
    <xf numFmtId="186" fontId="66" fillId="0" borderId="22" xfId="0" applyNumberFormat="1" applyFont="1" applyFill="1" applyBorder="1" applyAlignment="1">
      <alignment horizontal="center" vertical="center" wrapText="1"/>
    </xf>
    <xf numFmtId="0" fontId="59" fillId="0" borderId="3" xfId="0" applyFont="1" applyFill="1" applyBorder="1" applyAlignment="1">
      <alignment horizontal="center" vertical="center" wrapText="1" shrinkToFit="1"/>
    </xf>
    <xf numFmtId="1" fontId="59" fillId="41" borderId="3" xfId="0" applyNumberFormat="1" applyFont="1" applyFill="1" applyBorder="1" applyAlignment="1">
      <alignment horizontal="right" wrapText="1" shrinkToFit="1"/>
    </xf>
    <xf numFmtId="186" fontId="63" fillId="0" borderId="22" xfId="0" applyNumberFormat="1" applyFont="1" applyFill="1" applyBorder="1" applyAlignment="1">
      <alignment horizontal="center" vertical="center" wrapText="1"/>
    </xf>
    <xf numFmtId="0" fontId="63" fillId="0" borderId="3" xfId="0" applyFont="1" applyFill="1" applyBorder="1" applyAlignment="1">
      <alignment horizontal="left" vertical="center" wrapText="1"/>
    </xf>
    <xf numFmtId="185" fontId="63" fillId="0" borderId="3" xfId="0" applyNumberFormat="1" applyFont="1" applyFill="1" applyBorder="1" applyAlignment="1">
      <alignment horizontal="center" vertical="center" wrapText="1"/>
    </xf>
    <xf numFmtId="49" fontId="63" fillId="0" borderId="3" xfId="0" applyNumberFormat="1" applyFont="1" applyFill="1" applyBorder="1" applyAlignment="1">
      <alignment horizontal="left" vertical="center" wrapText="1"/>
    </xf>
    <xf numFmtId="1" fontId="63" fillId="0" borderId="3" xfId="0" applyNumberFormat="1" applyFont="1" applyFill="1" applyBorder="1" applyAlignment="1">
      <alignment horizontal="right" wrapText="1"/>
    </xf>
    <xf numFmtId="0" fontId="63" fillId="0" borderId="3" xfId="0" applyFont="1" applyFill="1" applyBorder="1" applyAlignment="1">
      <alignment horizontal="center" vertical="center" wrapText="1"/>
    </xf>
    <xf numFmtId="0" fontId="54" fillId="0" borderId="24" xfId="0" applyFont="1" applyFill="1" applyBorder="1" applyAlignment="1">
      <alignment horizontal="center" vertical="center" wrapText="1"/>
    </xf>
    <xf numFmtId="186" fontId="63" fillId="0" borderId="3" xfId="0" applyNumberFormat="1" applyFont="1" applyFill="1" applyBorder="1" applyAlignment="1">
      <alignment horizontal="center" vertical="center" wrapText="1"/>
    </xf>
    <xf numFmtId="186" fontId="66" fillId="0" borderId="3" xfId="0" applyNumberFormat="1" applyFont="1" applyFill="1" applyBorder="1" applyAlignment="1">
      <alignment horizontal="center" vertical="center" wrapText="1"/>
    </xf>
    <xf numFmtId="0" fontId="63" fillId="0" borderId="22" xfId="0" applyFont="1" applyFill="1" applyBorder="1" applyAlignment="1">
      <alignment horizontal="center" vertical="center"/>
    </xf>
    <xf numFmtId="0" fontId="63" fillId="0" borderId="3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right" vertical="center" wrapText="1"/>
    </xf>
    <xf numFmtId="0" fontId="69" fillId="0" borderId="0" xfId="0" applyFont="1" applyBorder="1" applyAlignment="1">
      <alignment wrapText="1"/>
    </xf>
    <xf numFmtId="0" fontId="69" fillId="42" borderId="0" xfId="0" applyFont="1" applyFill="1" applyBorder="1" applyAlignment="1">
      <alignment wrapText="1"/>
    </xf>
    <xf numFmtId="0" fontId="69" fillId="0" borderId="0" xfId="0" applyFont="1" applyFill="1" applyBorder="1" applyAlignment="1">
      <alignment wrapText="1"/>
    </xf>
    <xf numFmtId="187" fontId="69" fillId="0" borderId="0" xfId="0" applyNumberFormat="1" applyFont="1" applyBorder="1" applyAlignment="1">
      <alignment wrapText="1"/>
    </xf>
    <xf numFmtId="0" fontId="69" fillId="0" borderId="0" xfId="0" applyFont="1" applyBorder="1" applyAlignment="1">
      <alignment horizontal="justify" wrapText="1"/>
    </xf>
    <xf numFmtId="0" fontId="75" fillId="42" borderId="0" xfId="326" applyFont="1" applyFill="1" applyBorder="1" applyAlignment="1">
      <alignment horizontal="left" vertical="center" wrapText="1"/>
      <protection/>
    </xf>
    <xf numFmtId="0" fontId="69" fillId="42" borderId="0" xfId="0" applyFont="1" applyFill="1" applyBorder="1" applyAlignment="1">
      <alignment/>
    </xf>
    <xf numFmtId="0" fontId="69" fillId="0" borderId="3" xfId="0" applyFont="1" applyFill="1" applyBorder="1" applyAlignment="1">
      <alignment horizontal="center" vertical="center" wrapText="1"/>
    </xf>
    <xf numFmtId="0" fontId="69" fillId="0" borderId="3" xfId="0" applyFont="1" applyFill="1" applyBorder="1" applyAlignment="1">
      <alignment horizontal="center" vertical="center" wrapText="1" shrinkToFit="1"/>
    </xf>
    <xf numFmtId="49" fontId="69" fillId="0" borderId="26" xfId="0" applyNumberFormat="1" applyFont="1" applyFill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 wrapText="1"/>
    </xf>
    <xf numFmtId="49" fontId="54" fillId="0" borderId="26" xfId="0" applyNumberFormat="1" applyFont="1" applyFill="1" applyBorder="1" applyAlignment="1">
      <alignment horizontal="center" vertical="center" wrapText="1"/>
    </xf>
    <xf numFmtId="49" fontId="75" fillId="0" borderId="26" xfId="0" applyNumberFormat="1" applyFont="1" applyFill="1" applyBorder="1" applyAlignment="1">
      <alignment horizontal="center" vertical="center" wrapText="1"/>
    </xf>
    <xf numFmtId="0" fontId="74" fillId="0" borderId="0" xfId="0" applyFont="1" applyBorder="1" applyAlignment="1">
      <alignment horizontal="justify" wrapText="1"/>
    </xf>
    <xf numFmtId="0" fontId="75" fillId="57" borderId="0" xfId="0" applyFont="1" applyFill="1" applyBorder="1" applyAlignment="1">
      <alignment horizontal="justify" vertical="center" wrapText="1"/>
    </xf>
    <xf numFmtId="0" fontId="69" fillId="0" borderId="0" xfId="0" applyFont="1" applyBorder="1" applyAlignment="1">
      <alignment horizontal="justify"/>
    </xf>
    <xf numFmtId="0" fontId="69" fillId="0" borderId="0" xfId="0" applyFont="1" applyFill="1" applyBorder="1" applyAlignment="1">
      <alignment horizontal="left" vertical="center" wrapText="1"/>
    </xf>
    <xf numFmtId="0" fontId="69" fillId="42" borderId="0" xfId="0" applyFont="1" applyFill="1" applyBorder="1" applyAlignment="1">
      <alignment/>
    </xf>
    <xf numFmtId="0" fontId="69" fillId="0" borderId="0" xfId="0" applyFont="1" applyBorder="1" applyAlignment="1">
      <alignment/>
    </xf>
    <xf numFmtId="49" fontId="69" fillId="0" borderId="0" xfId="0" applyNumberFormat="1" applyFont="1" applyFill="1" applyBorder="1" applyAlignment="1">
      <alignment vertical="center" wrapText="1"/>
    </xf>
    <xf numFmtId="49" fontId="69" fillId="0" borderId="0" xfId="0" applyNumberFormat="1" applyFont="1" applyFill="1" applyBorder="1" applyAlignment="1">
      <alignment horizontal="left" vertical="center" wrapText="1"/>
    </xf>
    <xf numFmtId="49" fontId="96" fillId="0" borderId="0" xfId="0" applyNumberFormat="1" applyFont="1" applyFill="1" applyBorder="1" applyAlignment="1">
      <alignment vertical="center" wrapText="1"/>
    </xf>
    <xf numFmtId="49" fontId="68" fillId="0" borderId="0" xfId="0" applyNumberFormat="1" applyFont="1" applyFill="1" applyBorder="1" applyAlignment="1">
      <alignment vertical="center" wrapText="1"/>
    </xf>
    <xf numFmtId="0" fontId="66" fillId="0" borderId="0" xfId="0" applyFont="1" applyBorder="1" applyAlignment="1">
      <alignment horizontal="center" wrapText="1"/>
    </xf>
    <xf numFmtId="0" fontId="63" fillId="42" borderId="0" xfId="0" applyFont="1" applyFill="1" applyBorder="1" applyAlignment="1">
      <alignment/>
    </xf>
    <xf numFmtId="0" fontId="63" fillId="42" borderId="0" xfId="0" applyFont="1" applyFill="1" applyBorder="1" applyAlignment="1">
      <alignment wrapText="1"/>
    </xf>
    <xf numFmtId="49" fontId="68" fillId="0" borderId="0" xfId="0" applyNumberFormat="1" applyFont="1" applyFill="1" applyBorder="1" applyAlignment="1">
      <alignment horizontal="justify" vertical="center" wrapText="1"/>
    </xf>
  </cellXfs>
  <cellStyles count="436">
    <cellStyle name="Normal" xfId="0"/>
    <cellStyle name="_Fakt_2" xfId="15"/>
    <cellStyle name="_rozhufrovka 2009" xfId="16"/>
    <cellStyle name="_АТиСТ 5а МТР липень 2008" xfId="17"/>
    <cellStyle name="_ПРГК сводний_" xfId="18"/>
    <cellStyle name="_УТГ" xfId="19"/>
    <cellStyle name="_Феодосия 5а МТР липень 2008" xfId="20"/>
    <cellStyle name="_ХТГ довідка." xfId="21"/>
    <cellStyle name="_Шебелинка 5а МТР липень 2008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20% - Акцент1" xfId="29"/>
    <cellStyle name="20% - Акцент1 2" xfId="30"/>
    <cellStyle name="20% - Акцент1 3" xfId="31"/>
    <cellStyle name="20% - Акцент2" xfId="32"/>
    <cellStyle name="20% - Акцент2 2" xfId="33"/>
    <cellStyle name="20% - Акцент2 3" xfId="34"/>
    <cellStyle name="20% - Акцент3" xfId="35"/>
    <cellStyle name="20% - Акцент3 2" xfId="36"/>
    <cellStyle name="20% - Акцент3 3" xfId="37"/>
    <cellStyle name="20% - Акцент4" xfId="38"/>
    <cellStyle name="20% - Акцент4 2" xfId="39"/>
    <cellStyle name="20% - Акцент4 3" xfId="40"/>
    <cellStyle name="20% - Акцент5" xfId="41"/>
    <cellStyle name="20% - Акцент5 2" xfId="42"/>
    <cellStyle name="20% - Акцент5 3" xfId="43"/>
    <cellStyle name="20% - Акцент6" xfId="44"/>
    <cellStyle name="20% - Акцент6 2" xfId="45"/>
    <cellStyle name="20% - Акцент6 3" xfId="46"/>
    <cellStyle name="20% – Акцентування1" xfId="47"/>
    <cellStyle name="20% – Акцентування2" xfId="48"/>
    <cellStyle name="20% – Акцентування3" xfId="49"/>
    <cellStyle name="20% – Акцентування4" xfId="50"/>
    <cellStyle name="20% – Акцентування5" xfId="51"/>
    <cellStyle name="20% – Акцентування6" xfId="52"/>
    <cellStyle name="40% - Accent1" xfId="53"/>
    <cellStyle name="40% - Accent2" xfId="54"/>
    <cellStyle name="40% - Accent3" xfId="55"/>
    <cellStyle name="40% - Accent4" xfId="56"/>
    <cellStyle name="40% - Accent5" xfId="57"/>
    <cellStyle name="40% - Accent6" xfId="58"/>
    <cellStyle name="40% - Акцент1" xfId="59"/>
    <cellStyle name="40% - Акцент1 2" xfId="60"/>
    <cellStyle name="40% - Акцент1 3" xfId="61"/>
    <cellStyle name="40% - Акцент2" xfId="62"/>
    <cellStyle name="40% - Акцент2 2" xfId="63"/>
    <cellStyle name="40% - Акцент2 3" xfId="64"/>
    <cellStyle name="40% - Акцент3" xfId="65"/>
    <cellStyle name="40% - Акцент3 2" xfId="66"/>
    <cellStyle name="40% - Акцент3 3" xfId="67"/>
    <cellStyle name="40% - Акцент4" xfId="68"/>
    <cellStyle name="40% - Акцент4 2" xfId="69"/>
    <cellStyle name="40% - Акцент4 3" xfId="70"/>
    <cellStyle name="40% - Акцент5" xfId="71"/>
    <cellStyle name="40% - Акцент5 2" xfId="72"/>
    <cellStyle name="40% - Акцент5 3" xfId="73"/>
    <cellStyle name="40% - Акцент6" xfId="74"/>
    <cellStyle name="40% - Акцент6 2" xfId="75"/>
    <cellStyle name="40% - Акцент6 3" xfId="76"/>
    <cellStyle name="40% – Акцентування1" xfId="77"/>
    <cellStyle name="40% – Акцентування2" xfId="78"/>
    <cellStyle name="40% – Акцентування3" xfId="79"/>
    <cellStyle name="40% – Акцентування4" xfId="80"/>
    <cellStyle name="40% – Акцентування5" xfId="81"/>
    <cellStyle name="40% – Акцентування6" xfId="82"/>
    <cellStyle name="60% - Accent1" xfId="83"/>
    <cellStyle name="60% - Accent2" xfId="84"/>
    <cellStyle name="60% - Accent3" xfId="85"/>
    <cellStyle name="60% - Accent4" xfId="86"/>
    <cellStyle name="60% - Accent5" xfId="87"/>
    <cellStyle name="60% - Accent6" xfId="88"/>
    <cellStyle name="60% - Акцент1" xfId="89"/>
    <cellStyle name="60% - Акцент1 2" xfId="90"/>
    <cellStyle name="60% - Акцент1 3" xfId="91"/>
    <cellStyle name="60% - Акцент2" xfId="92"/>
    <cellStyle name="60% - Акцент2 2" xfId="93"/>
    <cellStyle name="60% - Акцент2 3" xfId="94"/>
    <cellStyle name="60% - Акцент3" xfId="95"/>
    <cellStyle name="60% - Акцент3 2" xfId="96"/>
    <cellStyle name="60% - Акцент3 3" xfId="97"/>
    <cellStyle name="60% - Акцент4" xfId="98"/>
    <cellStyle name="60% - Акцент4 2" xfId="99"/>
    <cellStyle name="60% - Акцент4 3" xfId="100"/>
    <cellStyle name="60% - Акцент5" xfId="101"/>
    <cellStyle name="60% - Акцент5 2" xfId="102"/>
    <cellStyle name="60% - Акцент5 3" xfId="103"/>
    <cellStyle name="60% - Акцент6" xfId="104"/>
    <cellStyle name="60% - Акцент6 2" xfId="105"/>
    <cellStyle name="60% - Акцент6 3" xfId="106"/>
    <cellStyle name="60% – Акцентування1" xfId="107"/>
    <cellStyle name="60% – Акцентування2" xfId="108"/>
    <cellStyle name="60% – Акцентування3" xfId="109"/>
    <cellStyle name="60% – Акцентування4" xfId="110"/>
    <cellStyle name="60% – Акцентування5" xfId="111"/>
    <cellStyle name="60% – Акцентування6" xfId="112"/>
    <cellStyle name="Accent1" xfId="113"/>
    <cellStyle name="Accent2" xfId="114"/>
    <cellStyle name="Accent3" xfId="115"/>
    <cellStyle name="Accent4" xfId="116"/>
    <cellStyle name="Accent5" xfId="117"/>
    <cellStyle name="Accent6" xfId="118"/>
    <cellStyle name="Bad" xfId="119"/>
    <cellStyle name="Calculation" xfId="120"/>
    <cellStyle name="Check Cell" xfId="121"/>
    <cellStyle name="Column-Header" xfId="122"/>
    <cellStyle name="Column-Header 2" xfId="123"/>
    <cellStyle name="Column-Header 3" xfId="124"/>
    <cellStyle name="Column-Header 4" xfId="125"/>
    <cellStyle name="Column-Header 5" xfId="126"/>
    <cellStyle name="Column-Header 6" xfId="127"/>
    <cellStyle name="Column-Header 7" xfId="128"/>
    <cellStyle name="Column-Header 7 2" xfId="129"/>
    <cellStyle name="Column-Header 8" xfId="130"/>
    <cellStyle name="Column-Header 8 2" xfId="131"/>
    <cellStyle name="Column-Header 9" xfId="132"/>
    <cellStyle name="Column-Header 9 2" xfId="133"/>
    <cellStyle name="Column-Header_Zvit rux-koshtiv 2010 Департамент " xfId="134"/>
    <cellStyle name="Comma_2005_03_15-Финансовый_БГ" xfId="135"/>
    <cellStyle name="Define-Column" xfId="136"/>
    <cellStyle name="Define-Column 10" xfId="137"/>
    <cellStyle name="Define-Column 2" xfId="138"/>
    <cellStyle name="Define-Column 3" xfId="139"/>
    <cellStyle name="Define-Column 4" xfId="140"/>
    <cellStyle name="Define-Column 5" xfId="141"/>
    <cellStyle name="Define-Column 6" xfId="142"/>
    <cellStyle name="Define-Column 7" xfId="143"/>
    <cellStyle name="Define-Column 7 2" xfId="144"/>
    <cellStyle name="Define-Column 7 3" xfId="145"/>
    <cellStyle name="Define-Column 8" xfId="146"/>
    <cellStyle name="Define-Column 8 2" xfId="147"/>
    <cellStyle name="Define-Column 8 3" xfId="148"/>
    <cellStyle name="Define-Column 9" xfId="149"/>
    <cellStyle name="Define-Column 9 2" xfId="150"/>
    <cellStyle name="Define-Column 9 3" xfId="151"/>
    <cellStyle name="Define-Column_Zvit rux-koshtiv 2010 Департамент " xfId="152"/>
    <cellStyle name="Explanatory Text" xfId="153"/>
    <cellStyle name="FS10" xfId="154"/>
    <cellStyle name="Good" xfId="155"/>
    <cellStyle name="Heading 1" xfId="156"/>
    <cellStyle name="Heading 2" xfId="157"/>
    <cellStyle name="Heading 3" xfId="158"/>
    <cellStyle name="Heading 4" xfId="159"/>
    <cellStyle name="Hyperlink 2" xfId="160"/>
    <cellStyle name="Input" xfId="161"/>
    <cellStyle name="Level0" xfId="162"/>
    <cellStyle name="Level0 10" xfId="163"/>
    <cellStyle name="Level0 2" xfId="164"/>
    <cellStyle name="Level0 2 2" xfId="165"/>
    <cellStyle name="Level0 3" xfId="166"/>
    <cellStyle name="Level0 3 2" xfId="167"/>
    <cellStyle name="Level0 4" xfId="168"/>
    <cellStyle name="Level0 4 2" xfId="169"/>
    <cellStyle name="Level0 5" xfId="170"/>
    <cellStyle name="Level0 6" xfId="171"/>
    <cellStyle name="Level0 7" xfId="172"/>
    <cellStyle name="Level0 7 2" xfId="173"/>
    <cellStyle name="Level0 7 3" xfId="174"/>
    <cellStyle name="Level0 8" xfId="175"/>
    <cellStyle name="Level0 8 2" xfId="176"/>
    <cellStyle name="Level0 8 3" xfId="177"/>
    <cellStyle name="Level0 9" xfId="178"/>
    <cellStyle name="Level0 9 2" xfId="179"/>
    <cellStyle name="Level0 9 3" xfId="180"/>
    <cellStyle name="Level0_Zvit rux-koshtiv 2010 Департамент " xfId="181"/>
    <cellStyle name="Level1" xfId="182"/>
    <cellStyle name="Level1 2" xfId="183"/>
    <cellStyle name="Level1-Numbers" xfId="184"/>
    <cellStyle name="Level1-Numbers 2" xfId="185"/>
    <cellStyle name="Level1-Numbers-Hide" xfId="186"/>
    <cellStyle name="Level2" xfId="187"/>
    <cellStyle name="Level2 2" xfId="188"/>
    <cellStyle name="Level2-Hide" xfId="189"/>
    <cellStyle name="Level2-Hide 2" xfId="190"/>
    <cellStyle name="Level2-Numbers" xfId="191"/>
    <cellStyle name="Level2-Numbers 2" xfId="192"/>
    <cellStyle name="Level2-Numbers-Hide" xfId="193"/>
    <cellStyle name="Level3" xfId="194"/>
    <cellStyle name="Level3 2" xfId="195"/>
    <cellStyle name="Level3 3" xfId="196"/>
    <cellStyle name="Level3_План департамент_2010_1207" xfId="197"/>
    <cellStyle name="Level3-Hide" xfId="198"/>
    <cellStyle name="Level3-Hide 2" xfId="199"/>
    <cellStyle name="Level3-Numbers" xfId="200"/>
    <cellStyle name="Level3-Numbers 2" xfId="201"/>
    <cellStyle name="Level3-Numbers 3" xfId="202"/>
    <cellStyle name="Level3-Numbers_План департамент_2010_1207" xfId="203"/>
    <cellStyle name="Level3-Numbers-Hide" xfId="204"/>
    <cellStyle name="Level4" xfId="205"/>
    <cellStyle name="Level4 2" xfId="206"/>
    <cellStyle name="Level4-Hide" xfId="207"/>
    <cellStyle name="Level4-Hide 2" xfId="208"/>
    <cellStyle name="Level4-Numbers" xfId="209"/>
    <cellStyle name="Level4-Numbers 2" xfId="210"/>
    <cellStyle name="Level4-Numbers-Hide" xfId="211"/>
    <cellStyle name="Level5" xfId="212"/>
    <cellStyle name="Level5 2" xfId="213"/>
    <cellStyle name="Level5-Hide" xfId="214"/>
    <cellStyle name="Level5-Hide 2" xfId="215"/>
    <cellStyle name="Level5-Numbers" xfId="216"/>
    <cellStyle name="Level5-Numbers 2" xfId="217"/>
    <cellStyle name="Level5-Numbers-Hide" xfId="218"/>
    <cellStyle name="Level6" xfId="219"/>
    <cellStyle name="Level6 2" xfId="220"/>
    <cellStyle name="Level6-Hide" xfId="221"/>
    <cellStyle name="Level6-Hide 2" xfId="222"/>
    <cellStyle name="Level6-Numbers" xfId="223"/>
    <cellStyle name="Level6-Numbers 2" xfId="224"/>
    <cellStyle name="Level7" xfId="225"/>
    <cellStyle name="Level7-Hide" xfId="226"/>
    <cellStyle name="Level7-Numbers" xfId="227"/>
    <cellStyle name="Linked Cell" xfId="228"/>
    <cellStyle name="Neutral" xfId="229"/>
    <cellStyle name="Normal 2" xfId="230"/>
    <cellStyle name="Normal_2005_03_15-Финансовый_БГ" xfId="231"/>
    <cellStyle name="Normal_GSE DCF_Model_31_07_09 final" xfId="232"/>
    <cellStyle name="Note" xfId="233"/>
    <cellStyle name="Number-Cells" xfId="234"/>
    <cellStyle name="Number-Cells-Column2" xfId="235"/>
    <cellStyle name="Number-Cells-Column5" xfId="236"/>
    <cellStyle name="Output" xfId="237"/>
    <cellStyle name="Row-Header" xfId="238"/>
    <cellStyle name="Row-Header 2" xfId="239"/>
    <cellStyle name="Title" xfId="240"/>
    <cellStyle name="Total" xfId="241"/>
    <cellStyle name="Warning Text" xfId="242"/>
    <cellStyle name="Акцент1" xfId="243"/>
    <cellStyle name="Акцент1 2" xfId="244"/>
    <cellStyle name="Акцент1 3" xfId="245"/>
    <cellStyle name="Акцент2" xfId="246"/>
    <cellStyle name="Акцент2 2" xfId="247"/>
    <cellStyle name="Акцент2 3" xfId="248"/>
    <cellStyle name="Акцент3" xfId="249"/>
    <cellStyle name="Акцент3 2" xfId="250"/>
    <cellStyle name="Акцент3 3" xfId="251"/>
    <cellStyle name="Акцент4" xfId="252"/>
    <cellStyle name="Акцент4 2" xfId="253"/>
    <cellStyle name="Акцент4 3" xfId="254"/>
    <cellStyle name="Акцент5" xfId="255"/>
    <cellStyle name="Акцент5 2" xfId="256"/>
    <cellStyle name="Акцент5 3" xfId="257"/>
    <cellStyle name="Акцент6" xfId="258"/>
    <cellStyle name="Акцент6 2" xfId="259"/>
    <cellStyle name="Акцент6 3" xfId="260"/>
    <cellStyle name="Акцентування1" xfId="261"/>
    <cellStyle name="Акцентування2" xfId="262"/>
    <cellStyle name="Акцентування3" xfId="263"/>
    <cellStyle name="Акцентування4" xfId="264"/>
    <cellStyle name="Акцентування5" xfId="265"/>
    <cellStyle name="Акцентування6" xfId="266"/>
    <cellStyle name="Ввід" xfId="267"/>
    <cellStyle name="Ввод " xfId="268"/>
    <cellStyle name="Ввод  2" xfId="269"/>
    <cellStyle name="Ввод  3" xfId="270"/>
    <cellStyle name="Вывод" xfId="271"/>
    <cellStyle name="Вывод 2" xfId="272"/>
    <cellStyle name="Вывод 3" xfId="273"/>
    <cellStyle name="Вычисление" xfId="274"/>
    <cellStyle name="Вычисление 2" xfId="275"/>
    <cellStyle name="Вычисление 3" xfId="276"/>
    <cellStyle name="Currency" xfId="277"/>
    <cellStyle name="Currency [0]" xfId="278"/>
    <cellStyle name="Денежный 2" xfId="279"/>
    <cellStyle name="Добре" xfId="280"/>
    <cellStyle name="Заголовок 1" xfId="281"/>
    <cellStyle name="Заголовок 1 2" xfId="282"/>
    <cellStyle name="Заголовок 1 3" xfId="283"/>
    <cellStyle name="Заголовок 2" xfId="284"/>
    <cellStyle name="Заголовок 2 2" xfId="285"/>
    <cellStyle name="Заголовок 2 3" xfId="286"/>
    <cellStyle name="Заголовок 3" xfId="287"/>
    <cellStyle name="Заголовок 3 2" xfId="288"/>
    <cellStyle name="Заголовок 3 3" xfId="289"/>
    <cellStyle name="Заголовок 4" xfId="290"/>
    <cellStyle name="Заголовок 4 2" xfId="291"/>
    <cellStyle name="Заголовок 4 3" xfId="292"/>
    <cellStyle name="Зв'язана клітинка" xfId="293"/>
    <cellStyle name="Итог" xfId="294"/>
    <cellStyle name="Итог 2" xfId="295"/>
    <cellStyle name="Итог 3" xfId="296"/>
    <cellStyle name="Контрольна клітинка" xfId="297"/>
    <cellStyle name="Контрольная ячейка" xfId="298"/>
    <cellStyle name="Контрольная ячейка 2" xfId="299"/>
    <cellStyle name="Контрольная ячейка 3" xfId="300"/>
    <cellStyle name="Назва" xfId="301"/>
    <cellStyle name="Название" xfId="302"/>
    <cellStyle name="Название 2" xfId="303"/>
    <cellStyle name="Название 3" xfId="304"/>
    <cellStyle name="Нейтральный" xfId="305"/>
    <cellStyle name="Нейтральный 2" xfId="306"/>
    <cellStyle name="Нейтральный 3" xfId="307"/>
    <cellStyle name="Обчислення" xfId="308"/>
    <cellStyle name="Обычный 10" xfId="309"/>
    <cellStyle name="Обычный 11" xfId="310"/>
    <cellStyle name="Обычный 12" xfId="311"/>
    <cellStyle name="Обычный 13" xfId="312"/>
    <cellStyle name="Обычный 14" xfId="313"/>
    <cellStyle name="Обычный 15" xfId="314"/>
    <cellStyle name="Обычный 16" xfId="315"/>
    <cellStyle name="Обычный 17" xfId="316"/>
    <cellStyle name="Обычный 18" xfId="317"/>
    <cellStyle name="Обычный 2" xfId="318"/>
    <cellStyle name="Обычный 2 10" xfId="319"/>
    <cellStyle name="Обычный 2 11" xfId="320"/>
    <cellStyle name="Обычный 2 12" xfId="321"/>
    <cellStyle name="Обычный 2 13" xfId="322"/>
    <cellStyle name="Обычный 2 14" xfId="323"/>
    <cellStyle name="Обычный 2 15" xfId="324"/>
    <cellStyle name="Обычный 2 16" xfId="325"/>
    <cellStyle name="Обычный 2 2" xfId="326"/>
    <cellStyle name="Обычный 2 2 2" xfId="327"/>
    <cellStyle name="Обычный 2 2 3" xfId="328"/>
    <cellStyle name="Обычный 2 2_Расшифровка прочих" xfId="329"/>
    <cellStyle name="Обычный 2 3" xfId="330"/>
    <cellStyle name="Обычный 2 4" xfId="331"/>
    <cellStyle name="Обычный 2 5" xfId="332"/>
    <cellStyle name="Обычный 2 6" xfId="333"/>
    <cellStyle name="Обычный 2 7" xfId="334"/>
    <cellStyle name="Обычный 2 8" xfId="335"/>
    <cellStyle name="Обычный 2 9" xfId="336"/>
    <cellStyle name="Обычный 2_2604-2010" xfId="337"/>
    <cellStyle name="Обычный 3" xfId="338"/>
    <cellStyle name="Обычный 3 10" xfId="339"/>
    <cellStyle name="Обычный 3 11" xfId="340"/>
    <cellStyle name="Обычный 3 12" xfId="341"/>
    <cellStyle name="Обычный 3 13" xfId="342"/>
    <cellStyle name="Обычный 3 14" xfId="343"/>
    <cellStyle name="Обычный 3 2" xfId="344"/>
    <cellStyle name="Обычный 3 3" xfId="345"/>
    <cellStyle name="Обычный 3 4" xfId="346"/>
    <cellStyle name="Обычный 3 5" xfId="347"/>
    <cellStyle name="Обычный 3 6" xfId="348"/>
    <cellStyle name="Обычный 3 7" xfId="349"/>
    <cellStyle name="Обычный 3 8" xfId="350"/>
    <cellStyle name="Обычный 3 9" xfId="351"/>
    <cellStyle name="Обычный 3_Дефицит_7 млрд_0608_бс" xfId="352"/>
    <cellStyle name="Обычный 4" xfId="353"/>
    <cellStyle name="Обычный 5" xfId="354"/>
    <cellStyle name="Обычный 5 2" xfId="355"/>
    <cellStyle name="Обычный 6" xfId="356"/>
    <cellStyle name="Обычный 6 2" xfId="357"/>
    <cellStyle name="Обычный 6 3" xfId="358"/>
    <cellStyle name="Обычный 6 4" xfId="359"/>
    <cellStyle name="Обычный 6_Дефицит_7 млрд_0608_бс" xfId="360"/>
    <cellStyle name="Обычный 7" xfId="361"/>
    <cellStyle name="Обычный 7 2" xfId="362"/>
    <cellStyle name="Обычный 8" xfId="363"/>
    <cellStyle name="Обычный 9" xfId="364"/>
    <cellStyle name="Обычный 9 2" xfId="365"/>
    <cellStyle name="Підсумок" xfId="366"/>
    <cellStyle name="Плохой" xfId="367"/>
    <cellStyle name="Плохой 2" xfId="368"/>
    <cellStyle name="Плохой 3" xfId="369"/>
    <cellStyle name="Поганий" xfId="370"/>
    <cellStyle name="Пояснение" xfId="371"/>
    <cellStyle name="Пояснение 2" xfId="372"/>
    <cellStyle name="Пояснение 3" xfId="373"/>
    <cellStyle name="Примечание" xfId="374"/>
    <cellStyle name="Примечание 2" xfId="375"/>
    <cellStyle name="Примечание 3" xfId="376"/>
    <cellStyle name="Примітка" xfId="377"/>
    <cellStyle name="Percent" xfId="378"/>
    <cellStyle name="Процентный 2" xfId="379"/>
    <cellStyle name="Процентный 2 10" xfId="380"/>
    <cellStyle name="Процентный 2 11" xfId="381"/>
    <cellStyle name="Процентный 2 12" xfId="382"/>
    <cellStyle name="Процентный 2 13" xfId="383"/>
    <cellStyle name="Процентный 2 14" xfId="384"/>
    <cellStyle name="Процентный 2 15" xfId="385"/>
    <cellStyle name="Процентный 2 16" xfId="386"/>
    <cellStyle name="Процентный 2 2" xfId="387"/>
    <cellStyle name="Процентный 2 3" xfId="388"/>
    <cellStyle name="Процентный 2 4" xfId="389"/>
    <cellStyle name="Процентный 2 5" xfId="390"/>
    <cellStyle name="Процентный 2 6" xfId="391"/>
    <cellStyle name="Процентный 2 7" xfId="392"/>
    <cellStyle name="Процентный 2 8" xfId="393"/>
    <cellStyle name="Процентный 2 9" xfId="394"/>
    <cellStyle name="Процентный 3" xfId="395"/>
    <cellStyle name="Процентный 4" xfId="396"/>
    <cellStyle name="Процентный 4 2" xfId="397"/>
    <cellStyle name="Результат 1" xfId="398"/>
    <cellStyle name="Связанная ячейка" xfId="399"/>
    <cellStyle name="Связанная ячейка 2" xfId="400"/>
    <cellStyle name="Связанная ячейка 3" xfId="401"/>
    <cellStyle name="Середній" xfId="402"/>
    <cellStyle name="Стиль 1" xfId="403"/>
    <cellStyle name="Стиль 1 2" xfId="404"/>
    <cellStyle name="Стиль 1 3" xfId="405"/>
    <cellStyle name="Стиль 1 4" xfId="406"/>
    <cellStyle name="Стиль 1 5" xfId="407"/>
    <cellStyle name="Стиль 1 6" xfId="408"/>
    <cellStyle name="Стиль 1 7" xfId="409"/>
    <cellStyle name="Текст попередження" xfId="410"/>
    <cellStyle name="Текст пояснення" xfId="411"/>
    <cellStyle name="Текст предупреждения" xfId="412"/>
    <cellStyle name="Текст предупреждения 2" xfId="413"/>
    <cellStyle name="Текст предупреждения 3" xfId="414"/>
    <cellStyle name="Тысячи [0]_1.62" xfId="415"/>
    <cellStyle name="Тысячи_1.62" xfId="416"/>
    <cellStyle name="Comma" xfId="417"/>
    <cellStyle name="Comma [0]" xfId="418"/>
    <cellStyle name="Финансовый 2" xfId="419"/>
    <cellStyle name="Финансовый 2 10" xfId="420"/>
    <cellStyle name="Финансовый 2 11" xfId="421"/>
    <cellStyle name="Финансовый 2 12" xfId="422"/>
    <cellStyle name="Финансовый 2 13" xfId="423"/>
    <cellStyle name="Финансовый 2 14" xfId="424"/>
    <cellStyle name="Финансовый 2 15" xfId="425"/>
    <cellStyle name="Финансовый 2 16" xfId="426"/>
    <cellStyle name="Финансовый 2 17" xfId="427"/>
    <cellStyle name="Финансовый 2 2" xfId="428"/>
    <cellStyle name="Финансовый 2 3" xfId="429"/>
    <cellStyle name="Финансовый 2 4" xfId="430"/>
    <cellStyle name="Финансовый 2 5" xfId="431"/>
    <cellStyle name="Финансовый 2 6" xfId="432"/>
    <cellStyle name="Финансовый 2 7" xfId="433"/>
    <cellStyle name="Финансовый 2 8" xfId="434"/>
    <cellStyle name="Финансовый 2 9" xfId="435"/>
    <cellStyle name="Финансовый 3" xfId="436"/>
    <cellStyle name="Финансовый 3 2" xfId="437"/>
    <cellStyle name="Финансовый 4" xfId="438"/>
    <cellStyle name="Финансовый 4 2" xfId="439"/>
    <cellStyle name="Финансовый 4 3" xfId="440"/>
    <cellStyle name="Финансовый 5" xfId="441"/>
    <cellStyle name="Финансовый 6" xfId="442"/>
    <cellStyle name="Финансовый 7" xfId="443"/>
    <cellStyle name="Хороший" xfId="444"/>
    <cellStyle name="Хороший 2" xfId="445"/>
    <cellStyle name="Хороший 3" xfId="446"/>
    <cellStyle name="числовой" xfId="447"/>
    <cellStyle name="Ю" xfId="448"/>
    <cellStyle name="Ю-FreeSet_10" xfId="4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6E6E6"/>
      <rgbColor rgb="00FF420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0"/>
  <sheetViews>
    <sheetView tabSelected="1" view="pageBreakPreview" zoomScale="69" zoomScaleNormal="75" zoomScaleSheetLayoutView="69" zoomScalePageLayoutView="0" workbookViewId="0" topLeftCell="A1">
      <selection activeCell="C130" sqref="C130"/>
    </sheetView>
  </sheetViews>
  <sheetFormatPr defaultColWidth="9.00390625" defaultRowHeight="12.75"/>
  <cols>
    <col min="1" max="1" width="73.25390625" style="1" customWidth="1"/>
    <col min="2" max="2" width="15.25390625" style="2" customWidth="1"/>
    <col min="3" max="5" width="18.00390625" style="2" customWidth="1"/>
    <col min="6" max="9" width="16.75390625" style="1" customWidth="1"/>
    <col min="10" max="10" width="18.125" style="1" customWidth="1"/>
    <col min="11" max="11" width="10.00390625" style="1" customWidth="1"/>
    <col min="12" max="12" width="9.625" style="1" customWidth="1"/>
    <col min="13" max="14" width="9.125" style="1" customWidth="1"/>
    <col min="15" max="15" width="10.625" style="1" customWidth="1"/>
    <col min="16" max="16384" width="9.125" style="1" customWidth="1"/>
  </cols>
  <sheetData>
    <row r="1" spans="1:10" ht="18.75" customHeight="1">
      <c r="A1" s="1" t="s">
        <v>0</v>
      </c>
      <c r="B1" s="3"/>
      <c r="D1" s="1"/>
      <c r="E1" s="1"/>
      <c r="G1" s="272" t="s">
        <v>1</v>
      </c>
      <c r="H1" s="272"/>
      <c r="I1" s="272"/>
      <c r="J1" s="272"/>
    </row>
    <row r="2" spans="2:10" ht="18.75">
      <c r="B2" s="3"/>
      <c r="D2" s="1"/>
      <c r="E2" s="1"/>
      <c r="G2" s="272" t="s">
        <v>2</v>
      </c>
      <c r="H2" s="272"/>
      <c r="I2" s="272"/>
      <c r="J2" s="272"/>
    </row>
    <row r="3" spans="1:10" ht="18.75" customHeight="1">
      <c r="A3" s="273"/>
      <c r="B3" s="273"/>
      <c r="D3" s="3"/>
      <c r="E3" s="3"/>
      <c r="F3" s="3"/>
      <c r="G3" s="272" t="s">
        <v>3</v>
      </c>
      <c r="H3" s="272"/>
      <c r="I3" s="272"/>
      <c r="J3" s="272"/>
    </row>
    <row r="4" spans="1:10" ht="18.75" customHeight="1">
      <c r="A4" s="2" t="s">
        <v>4</v>
      </c>
      <c r="D4" s="3"/>
      <c r="E4" s="3"/>
      <c r="F4" s="3"/>
      <c r="G4" s="271" t="s">
        <v>5</v>
      </c>
      <c r="H4" s="271"/>
      <c r="I4" s="271"/>
      <c r="J4" s="271"/>
    </row>
    <row r="5" spans="1:10" ht="18.75" customHeight="1">
      <c r="A5" s="6"/>
      <c r="B5" s="6"/>
      <c r="D5" s="3"/>
      <c r="E5" s="3"/>
      <c r="F5" s="3"/>
      <c r="G5" s="272" t="s">
        <v>6</v>
      </c>
      <c r="H5" s="272"/>
      <c r="I5" s="4"/>
      <c r="J5" s="4"/>
    </row>
    <row r="6" spans="1:10" ht="18.75" customHeight="1">
      <c r="A6" s="2"/>
      <c r="D6" s="3"/>
      <c r="E6" s="3"/>
      <c r="F6" s="3"/>
      <c r="G6" s="4"/>
      <c r="H6" s="4"/>
      <c r="I6" s="4"/>
      <c r="J6" s="4"/>
    </row>
    <row r="7" spans="1:10" ht="18.75" customHeight="1">
      <c r="A7" s="3"/>
      <c r="D7" s="3"/>
      <c r="E7" s="3"/>
      <c r="F7" s="3"/>
      <c r="G7" s="4"/>
      <c r="H7" s="4"/>
      <c r="I7" s="4"/>
      <c r="J7" s="4"/>
    </row>
    <row r="8" spans="1:10" ht="18.75" customHeight="1">
      <c r="A8" s="254" t="s">
        <v>7</v>
      </c>
      <c r="B8" s="254"/>
      <c r="D8" s="3"/>
      <c r="E8" s="3"/>
      <c r="F8" s="3"/>
      <c r="G8" s="272"/>
      <c r="H8" s="272"/>
      <c r="I8" s="272"/>
      <c r="J8" s="272"/>
    </row>
    <row r="9" spans="6:10" ht="18.75" customHeight="1">
      <c r="F9" s="7"/>
      <c r="G9" s="272" t="s">
        <v>8</v>
      </c>
      <c r="H9" s="272"/>
      <c r="I9" s="272"/>
      <c r="J9" s="272"/>
    </row>
    <row r="10" spans="1:10" ht="18" customHeight="1">
      <c r="A10"/>
      <c r="C10" s="8"/>
      <c r="D10" s="7"/>
      <c r="E10" s="7"/>
      <c r="F10" s="7"/>
      <c r="G10" s="269" t="s">
        <v>9</v>
      </c>
      <c r="H10" s="269"/>
      <c r="I10" s="269"/>
      <c r="J10" s="269"/>
    </row>
    <row r="11" spans="1:10" ht="18.75" customHeight="1">
      <c r="A11" s="2"/>
      <c r="B11" s="10"/>
      <c r="C11" s="11"/>
      <c r="D11" s="11"/>
      <c r="E11" s="11"/>
      <c r="F11" s="12"/>
      <c r="G11" s="13" t="s">
        <v>10</v>
      </c>
      <c r="H11" s="13"/>
      <c r="I11" s="13"/>
      <c r="J11" s="13"/>
    </row>
    <row r="12" spans="1:10" ht="20.25" customHeight="1">
      <c r="A12" s="254" t="s">
        <v>11</v>
      </c>
      <c r="B12" s="254"/>
      <c r="D12" s="1"/>
      <c r="E12" s="1"/>
      <c r="F12" s="14"/>
      <c r="G12" s="269"/>
      <c r="H12" s="269"/>
      <c r="I12" s="269"/>
      <c r="J12" s="269"/>
    </row>
    <row r="13" spans="1:10" ht="19.5" customHeight="1">
      <c r="A13" s="15"/>
      <c r="B13" s="6"/>
      <c r="F13" s="3"/>
      <c r="G13" s="13" t="s">
        <v>12</v>
      </c>
      <c r="H13" s="13"/>
      <c r="I13" s="13"/>
      <c r="J13" s="13"/>
    </row>
    <row r="14" spans="1:10" ht="19.5" customHeight="1">
      <c r="A14" s="2"/>
      <c r="F14" s="3"/>
      <c r="G14" s="269"/>
      <c r="H14" s="269"/>
      <c r="I14" s="269"/>
      <c r="J14" s="269"/>
    </row>
    <row r="15" spans="1:10" ht="19.5" customHeight="1">
      <c r="A15" s="254"/>
      <c r="B15" s="254"/>
      <c r="C15" s="8"/>
      <c r="D15" s="3"/>
      <c r="E15" s="3"/>
      <c r="F15" s="3"/>
      <c r="G15" s="271" t="s">
        <v>13</v>
      </c>
      <c r="H15" s="271"/>
      <c r="I15" s="271"/>
      <c r="J15" s="271"/>
    </row>
    <row r="16" spans="1:10" ht="16.5" customHeight="1">
      <c r="A16" s="254" t="s">
        <v>7</v>
      </c>
      <c r="B16" s="254"/>
      <c r="C16" s="8"/>
      <c r="D16" s="3"/>
      <c r="E16" s="3"/>
      <c r="F16" s="3"/>
      <c r="G16" s="4"/>
      <c r="H16" s="4"/>
      <c r="I16" s="4"/>
      <c r="J16" s="4"/>
    </row>
    <row r="17" spans="1:10" ht="16.5" customHeight="1">
      <c r="A17" s="2"/>
      <c r="C17" s="8"/>
      <c r="D17" s="3"/>
      <c r="E17" s="3"/>
      <c r="F17" s="3"/>
      <c r="G17" s="4"/>
      <c r="H17" s="4"/>
      <c r="I17" s="4"/>
      <c r="J17" s="4"/>
    </row>
    <row r="18" spans="1:10" ht="18.75" customHeight="1">
      <c r="A18" s="254"/>
      <c r="B18" s="254"/>
      <c r="D18" s="3"/>
      <c r="E18" s="3"/>
      <c r="F18" s="3"/>
      <c r="G18" s="254" t="s">
        <v>7</v>
      </c>
      <c r="H18" s="254"/>
      <c r="I18" s="254"/>
      <c r="J18" s="254"/>
    </row>
    <row r="19" spans="4:10" ht="15.75" customHeight="1">
      <c r="D19" s="3"/>
      <c r="E19" s="3"/>
      <c r="F19" s="3"/>
      <c r="I19" s="2"/>
      <c r="J19" s="2"/>
    </row>
    <row r="20" spans="1:10" ht="15.75" customHeight="1">
      <c r="A20" s="9"/>
      <c r="B20" s="9"/>
      <c r="F20" s="14"/>
      <c r="G20" s="2"/>
      <c r="H20" s="2"/>
      <c r="I20" s="2"/>
      <c r="J20" s="2"/>
    </row>
    <row r="21" spans="1:6" ht="18.75">
      <c r="A21" s="268" t="s">
        <v>14</v>
      </c>
      <c r="B21" s="268"/>
      <c r="F21" s="14"/>
    </row>
    <row r="22" spans="1:10" ht="18" customHeight="1">
      <c r="A22" s="16"/>
      <c r="B22" s="16"/>
      <c r="F22" s="14"/>
      <c r="G22" s="269"/>
      <c r="H22" s="269"/>
      <c r="I22" s="269"/>
      <c r="J22" s="269"/>
    </row>
    <row r="23" spans="1:10" ht="15.75" customHeight="1">
      <c r="A23" s="2"/>
      <c r="F23" s="14"/>
      <c r="G23" s="13" t="s">
        <v>15</v>
      </c>
      <c r="H23" s="17"/>
      <c r="I23" s="17"/>
      <c r="J23" s="17"/>
    </row>
    <row r="24" spans="6:10" ht="15.75" customHeight="1">
      <c r="F24" s="14"/>
      <c r="G24" s="269" t="s">
        <v>16</v>
      </c>
      <c r="H24" s="269"/>
      <c r="I24" s="269"/>
      <c r="J24" s="269"/>
    </row>
    <row r="25" spans="1:10" ht="18" customHeight="1">
      <c r="A25" s="254" t="s">
        <v>7</v>
      </c>
      <c r="B25" s="254"/>
      <c r="C25" s="18"/>
      <c r="D25" s="19"/>
      <c r="E25" s="19"/>
      <c r="F25" s="14"/>
      <c r="G25" s="270" t="s">
        <v>17</v>
      </c>
      <c r="H25" s="270"/>
      <c r="I25" s="270"/>
      <c r="J25" s="270"/>
    </row>
    <row r="26" spans="2:10" ht="18" customHeight="1">
      <c r="B26" s="20"/>
      <c r="C26" s="18"/>
      <c r="D26" s="19"/>
      <c r="E26" s="19"/>
      <c r="F26" s="14"/>
      <c r="G26" s="21"/>
      <c r="H26" s="21"/>
      <c r="I26" s="21"/>
      <c r="J26" s="21"/>
    </row>
    <row r="27" spans="2:10" ht="21" customHeight="1">
      <c r="B27" s="1"/>
      <c r="C27" s="8"/>
      <c r="D27" s="21"/>
      <c r="E27" s="21"/>
      <c r="F27" s="21"/>
      <c r="G27" s="254" t="s">
        <v>7</v>
      </c>
      <c r="H27" s="254"/>
      <c r="I27" s="254"/>
      <c r="J27" s="254"/>
    </row>
    <row r="28" spans="2:6" ht="21" customHeight="1">
      <c r="B28" s="1"/>
      <c r="C28" s="8"/>
      <c r="D28" s="21"/>
      <c r="E28" s="21"/>
      <c r="F28" s="21"/>
    </row>
    <row r="29" spans="2:10" ht="21" customHeight="1">
      <c r="B29" s="1"/>
      <c r="C29" s="8"/>
      <c r="D29" s="21"/>
      <c r="E29" s="21"/>
      <c r="F29" s="21"/>
      <c r="H29" s="22"/>
      <c r="I29" s="22"/>
      <c r="J29" s="22"/>
    </row>
    <row r="30" spans="2:10" ht="18.75">
      <c r="B30" s="8"/>
      <c r="C30" s="8"/>
      <c r="D30" s="8"/>
      <c r="E30" s="8"/>
      <c r="F30" s="8"/>
      <c r="G30" s="2"/>
      <c r="H30" s="2"/>
      <c r="I30" s="2"/>
      <c r="J30" s="2"/>
    </row>
    <row r="31" spans="1:10" ht="19.5" customHeight="1">
      <c r="A31" s="23"/>
      <c r="B31" s="267"/>
      <c r="C31" s="267"/>
      <c r="D31" s="267"/>
      <c r="E31" s="267"/>
      <c r="F31" s="267"/>
      <c r="G31" s="24"/>
      <c r="H31" s="25">
        <v>2020</v>
      </c>
      <c r="I31" s="26" t="s">
        <v>18</v>
      </c>
      <c r="J31" s="27" t="s">
        <v>19</v>
      </c>
    </row>
    <row r="32" spans="1:10" ht="33.75" customHeight="1">
      <c r="A32" s="28" t="s">
        <v>20</v>
      </c>
      <c r="B32" s="262" t="s">
        <v>517</v>
      </c>
      <c r="C32" s="262"/>
      <c r="D32" s="262"/>
      <c r="E32" s="262"/>
      <c r="F32" s="262"/>
      <c r="G32" s="29"/>
      <c r="H32" s="30"/>
      <c r="I32" s="31" t="s">
        <v>21</v>
      </c>
      <c r="J32" s="27">
        <v>36491681</v>
      </c>
    </row>
    <row r="33" spans="1:10" ht="21.75" customHeight="1">
      <c r="A33" s="28" t="s">
        <v>22</v>
      </c>
      <c r="B33" s="262" t="s">
        <v>23</v>
      </c>
      <c r="C33" s="262"/>
      <c r="D33" s="262"/>
      <c r="E33" s="262"/>
      <c r="F33" s="262"/>
      <c r="G33" s="24"/>
      <c r="H33" s="25"/>
      <c r="I33" s="31" t="s">
        <v>24</v>
      </c>
      <c r="J33" s="27">
        <v>150</v>
      </c>
    </row>
    <row r="34" spans="1:10" ht="19.5" customHeight="1">
      <c r="A34" s="28" t="s">
        <v>25</v>
      </c>
      <c r="B34" s="262"/>
      <c r="C34" s="262"/>
      <c r="D34" s="262"/>
      <c r="E34" s="262"/>
      <c r="F34" s="262"/>
      <c r="G34" s="24"/>
      <c r="H34" s="25"/>
      <c r="I34" s="31" t="s">
        <v>26</v>
      </c>
      <c r="J34" s="27">
        <v>3211200000</v>
      </c>
    </row>
    <row r="35" spans="1:10" ht="19.5" customHeight="1">
      <c r="A35" s="28" t="s">
        <v>27</v>
      </c>
      <c r="B35" s="262"/>
      <c r="C35" s="262"/>
      <c r="D35" s="262"/>
      <c r="E35" s="262"/>
      <c r="F35" s="262"/>
      <c r="G35" s="29"/>
      <c r="H35" s="30"/>
      <c r="I35" s="31" t="s">
        <v>28</v>
      </c>
      <c r="J35" s="27"/>
    </row>
    <row r="36" spans="1:10" ht="19.5" customHeight="1">
      <c r="A36" s="28" t="s">
        <v>29</v>
      </c>
      <c r="B36" s="262"/>
      <c r="C36" s="262"/>
      <c r="D36" s="262"/>
      <c r="E36" s="262"/>
      <c r="F36" s="262"/>
      <c r="G36" s="29"/>
      <c r="H36" s="30"/>
      <c r="I36" s="31" t="s">
        <v>30</v>
      </c>
      <c r="J36" s="27"/>
    </row>
    <row r="37" spans="1:10" ht="19.5" customHeight="1">
      <c r="A37" s="28" t="s">
        <v>31</v>
      </c>
      <c r="B37" s="262"/>
      <c r="C37" s="262"/>
      <c r="D37" s="262"/>
      <c r="E37" s="262"/>
      <c r="F37" s="262"/>
      <c r="G37" s="29"/>
      <c r="H37" s="32"/>
      <c r="I37" s="33" t="s">
        <v>32</v>
      </c>
      <c r="J37" s="27" t="s">
        <v>33</v>
      </c>
    </row>
    <row r="38" spans="1:10" ht="19.5" customHeight="1">
      <c r="A38" s="28" t="s">
        <v>34</v>
      </c>
      <c r="B38" s="262"/>
      <c r="C38" s="262"/>
      <c r="D38" s="262"/>
      <c r="E38" s="262"/>
      <c r="F38" s="262"/>
      <c r="G38" s="266" t="s">
        <v>35</v>
      </c>
      <c r="H38" s="266"/>
      <c r="I38" s="266"/>
      <c r="J38" s="34" t="s">
        <v>36</v>
      </c>
    </row>
    <row r="39" spans="1:10" ht="19.5" customHeight="1">
      <c r="A39" s="28" t="s">
        <v>37</v>
      </c>
      <c r="B39" s="262" t="s">
        <v>23</v>
      </c>
      <c r="C39" s="262"/>
      <c r="D39" s="262"/>
      <c r="E39" s="262"/>
      <c r="F39" s="262"/>
      <c r="G39" s="266" t="s">
        <v>38</v>
      </c>
      <c r="H39" s="266"/>
      <c r="I39" s="266"/>
      <c r="J39" s="34"/>
    </row>
    <row r="40" spans="1:10" ht="19.5" customHeight="1">
      <c r="A40" s="28" t="s">
        <v>39</v>
      </c>
      <c r="B40" s="262">
        <v>13</v>
      </c>
      <c r="C40" s="262"/>
      <c r="D40" s="262"/>
      <c r="E40" s="262"/>
      <c r="F40" s="262"/>
      <c r="G40" s="29"/>
      <c r="H40" s="29"/>
      <c r="I40" s="29"/>
      <c r="J40" s="30"/>
    </row>
    <row r="41" spans="1:10" ht="19.5" customHeight="1">
      <c r="A41" s="28" t="s">
        <v>40</v>
      </c>
      <c r="B41" s="262" t="s">
        <v>552</v>
      </c>
      <c r="C41" s="262"/>
      <c r="D41" s="262"/>
      <c r="E41" s="262"/>
      <c r="F41" s="262"/>
      <c r="G41" s="24"/>
      <c r="H41" s="24"/>
      <c r="I41" s="24"/>
      <c r="J41" s="25"/>
    </row>
    <row r="42" spans="1:10" ht="19.5" customHeight="1">
      <c r="A42" s="28" t="s">
        <v>41</v>
      </c>
      <c r="B42" s="262" t="s">
        <v>42</v>
      </c>
      <c r="C42" s="262"/>
      <c r="D42" s="262"/>
      <c r="E42" s="262"/>
      <c r="F42" s="262"/>
      <c r="G42" s="29"/>
      <c r="H42" s="29"/>
      <c r="I42" s="29"/>
      <c r="J42" s="30"/>
    </row>
    <row r="43" spans="1:10" ht="19.5" customHeight="1">
      <c r="A43" s="28" t="s">
        <v>43</v>
      </c>
      <c r="B43" s="262" t="s">
        <v>44</v>
      </c>
      <c r="C43" s="262"/>
      <c r="D43" s="262"/>
      <c r="E43" s="262"/>
      <c r="F43" s="262"/>
      <c r="G43" s="24"/>
      <c r="H43" s="24"/>
      <c r="I43" s="24"/>
      <c r="J43" s="25"/>
    </row>
    <row r="44" spans="1:10" ht="18.75">
      <c r="A44" s="263" t="s">
        <v>550</v>
      </c>
      <c r="B44" s="263"/>
      <c r="C44" s="263"/>
      <c r="D44" s="263"/>
      <c r="E44" s="263"/>
      <c r="F44" s="263"/>
      <c r="G44" s="263"/>
      <c r="H44" s="263"/>
      <c r="I44" s="263"/>
      <c r="J44" s="263"/>
    </row>
    <row r="45" spans="1:10" ht="9" customHeight="1">
      <c r="A45" s="35"/>
      <c r="B45" s="35"/>
      <c r="C45" s="35"/>
      <c r="D45" s="35"/>
      <c r="E45" s="35"/>
      <c r="F45" s="35"/>
      <c r="G45" s="35"/>
      <c r="H45" s="35"/>
      <c r="I45" s="35"/>
      <c r="J45" s="35"/>
    </row>
    <row r="46" spans="1:10" ht="18.75">
      <c r="A46" s="263" t="s">
        <v>45</v>
      </c>
      <c r="B46" s="263"/>
      <c r="C46" s="263"/>
      <c r="D46" s="263"/>
      <c r="E46" s="263"/>
      <c r="F46" s="263"/>
      <c r="G46" s="263"/>
      <c r="H46" s="263"/>
      <c r="I46" s="263"/>
      <c r="J46" s="263"/>
    </row>
    <row r="47" spans="2:10" ht="12" customHeight="1">
      <c r="B47" s="7"/>
      <c r="C47" s="8"/>
      <c r="D47" s="7"/>
      <c r="E47" s="7"/>
      <c r="F47" s="7"/>
      <c r="G47" s="7"/>
      <c r="H47" s="7"/>
      <c r="I47" s="7"/>
      <c r="J47" s="7"/>
    </row>
    <row r="48" spans="1:10" ht="31.5" customHeight="1">
      <c r="A48" s="264" t="s">
        <v>46</v>
      </c>
      <c r="B48" s="259" t="s">
        <v>47</v>
      </c>
      <c r="C48" s="259" t="s">
        <v>48</v>
      </c>
      <c r="D48" s="259" t="s">
        <v>49</v>
      </c>
      <c r="E48" s="265" t="s">
        <v>50</v>
      </c>
      <c r="F48" s="259" t="s">
        <v>51</v>
      </c>
      <c r="G48" s="259" t="s">
        <v>52</v>
      </c>
      <c r="H48" s="259"/>
      <c r="I48" s="259"/>
      <c r="J48" s="259"/>
    </row>
    <row r="49" spans="1:10" ht="54.75" customHeight="1">
      <c r="A49" s="264"/>
      <c r="B49" s="259"/>
      <c r="C49" s="259"/>
      <c r="D49" s="259"/>
      <c r="E49" s="265"/>
      <c r="F49" s="259"/>
      <c r="G49" s="36" t="s">
        <v>53</v>
      </c>
      <c r="H49" s="36" t="s">
        <v>54</v>
      </c>
      <c r="I49" s="36" t="s">
        <v>55</v>
      </c>
      <c r="J49" s="36" t="s">
        <v>56</v>
      </c>
    </row>
    <row r="50" spans="1:10" ht="19.5" customHeight="1">
      <c r="A50" s="27">
        <v>1</v>
      </c>
      <c r="B50" s="36">
        <v>2</v>
      </c>
      <c r="C50" s="36">
        <v>3</v>
      </c>
      <c r="D50" s="36">
        <v>4</v>
      </c>
      <c r="E50" s="36">
        <v>5</v>
      </c>
      <c r="F50" s="36">
        <v>6</v>
      </c>
      <c r="G50" s="36">
        <v>7</v>
      </c>
      <c r="H50" s="36">
        <v>8</v>
      </c>
      <c r="I50" s="36">
        <v>9</v>
      </c>
      <c r="J50" s="36">
        <v>10</v>
      </c>
    </row>
    <row r="51" spans="1:10" ht="24.75" customHeight="1">
      <c r="A51" s="260" t="s">
        <v>57</v>
      </c>
      <c r="B51" s="260"/>
      <c r="C51" s="260"/>
      <c r="D51" s="260"/>
      <c r="E51" s="260"/>
      <c r="F51" s="260"/>
      <c r="G51" s="260"/>
      <c r="H51" s="260"/>
      <c r="I51" s="260"/>
      <c r="J51" s="260"/>
    </row>
    <row r="52" spans="1:10" ht="19.5" customHeight="1">
      <c r="A52" s="38" t="s">
        <v>58</v>
      </c>
      <c r="B52" s="27">
        <v>1000</v>
      </c>
      <c r="C52" s="39">
        <f>'I. Фін результат'!C7</f>
        <v>1066.7</v>
      </c>
      <c r="D52" s="39">
        <f>'I. Фін результат'!D7</f>
        <v>1485</v>
      </c>
      <c r="E52" s="39">
        <f>'I. Фін результат'!E7</f>
        <v>1351.4</v>
      </c>
      <c r="F52" s="39">
        <f>'I. Фін результат'!F7</f>
        <v>1963.8</v>
      </c>
      <c r="G52" s="40">
        <v>1965</v>
      </c>
      <c r="H52" s="40">
        <v>1970</v>
      </c>
      <c r="I52" s="40">
        <v>1975</v>
      </c>
      <c r="J52" s="40">
        <v>1980</v>
      </c>
    </row>
    <row r="53" spans="1:10" ht="19.5" customHeight="1">
      <c r="A53" s="38" t="s">
        <v>59</v>
      </c>
      <c r="B53" s="27">
        <v>1010</v>
      </c>
      <c r="C53" s="39">
        <f>'I. Фін результат'!C8</f>
        <v>-910.6999999999999</v>
      </c>
      <c r="D53" s="39">
        <f>'I. Фін результат'!D8</f>
        <v>-1279.3</v>
      </c>
      <c r="E53" s="39">
        <f>'I. Фін результат'!E8</f>
        <v>-1192.5</v>
      </c>
      <c r="F53" s="39">
        <f>'I. Фін результат'!F8</f>
        <v>-1381</v>
      </c>
      <c r="G53" s="40">
        <v>-1390</v>
      </c>
      <c r="H53" s="40">
        <v>-1395</v>
      </c>
      <c r="I53" s="40">
        <v>-1400</v>
      </c>
      <c r="J53" s="40">
        <v>-1405</v>
      </c>
    </row>
    <row r="54" spans="1:10" ht="19.5" customHeight="1">
      <c r="A54" s="41" t="s">
        <v>60</v>
      </c>
      <c r="B54" s="27">
        <v>1020</v>
      </c>
      <c r="C54" s="42">
        <f aca="true" t="shared" si="0" ref="C54:J54">SUM(C52:C53)</f>
        <v>156.0000000000001</v>
      </c>
      <c r="D54" s="42">
        <f t="shared" si="0"/>
        <v>205.70000000000005</v>
      </c>
      <c r="E54" s="42">
        <f t="shared" si="0"/>
        <v>158.9000000000001</v>
      </c>
      <c r="F54" s="42">
        <f t="shared" si="0"/>
        <v>582.8</v>
      </c>
      <c r="G54" s="42">
        <f t="shared" si="0"/>
        <v>575</v>
      </c>
      <c r="H54" s="42">
        <f t="shared" si="0"/>
        <v>575</v>
      </c>
      <c r="I54" s="42">
        <f t="shared" si="0"/>
        <v>575</v>
      </c>
      <c r="J54" s="42">
        <f t="shared" si="0"/>
        <v>575</v>
      </c>
    </row>
    <row r="55" spans="1:10" ht="19.5" customHeight="1">
      <c r="A55" s="38" t="s">
        <v>61</v>
      </c>
      <c r="B55" s="27">
        <v>1030</v>
      </c>
      <c r="C55" s="39">
        <f>'I. Фін результат'!C18</f>
        <v>-458.8</v>
      </c>
      <c r="D55" s="39">
        <f>'I. Фін результат'!D18</f>
        <v>-180.2</v>
      </c>
      <c r="E55" s="39">
        <f>'I. Фін результат'!E18</f>
        <v>-158.9</v>
      </c>
      <c r="F55" s="39">
        <f>'I. Фін результат'!F18</f>
        <v>-201</v>
      </c>
      <c r="G55" s="40">
        <v>-205</v>
      </c>
      <c r="H55" s="40">
        <v>-210</v>
      </c>
      <c r="I55" s="40">
        <v>-215</v>
      </c>
      <c r="J55" s="40">
        <v>-220</v>
      </c>
    </row>
    <row r="56" spans="1:10" ht="19.5" customHeight="1">
      <c r="A56" s="38" t="s">
        <v>62</v>
      </c>
      <c r="B56" s="27">
        <v>1060</v>
      </c>
      <c r="C56" s="39">
        <f>'I. Фін результат'!C41</f>
        <v>0</v>
      </c>
      <c r="D56" s="39">
        <f>'I. Фін результат'!D41</f>
        <v>0</v>
      </c>
      <c r="E56" s="39">
        <f>'I. Фін результат'!E41</f>
        <v>0</v>
      </c>
      <c r="F56" s="39">
        <f>'I. Фін результат'!F41</f>
        <v>0</v>
      </c>
      <c r="G56" s="40" t="s">
        <v>63</v>
      </c>
      <c r="H56" s="40" t="s">
        <v>63</v>
      </c>
      <c r="I56" s="40" t="s">
        <v>63</v>
      </c>
      <c r="J56" s="40" t="s">
        <v>63</v>
      </c>
    </row>
    <row r="57" spans="1:10" ht="19.5" customHeight="1">
      <c r="A57" s="38" t="s">
        <v>64</v>
      </c>
      <c r="B57" s="27">
        <v>1070</v>
      </c>
      <c r="C57" s="39">
        <f>'I. Фін результат'!C49</f>
        <v>1.5</v>
      </c>
      <c r="D57" s="39">
        <f>'I. Фін результат'!D49</f>
        <v>402</v>
      </c>
      <c r="E57" s="39">
        <f>'I. Фін результат'!E49</f>
        <v>402</v>
      </c>
      <c r="F57" s="39">
        <f>'I. Фін результат'!F49</f>
        <v>502</v>
      </c>
      <c r="G57" s="40" t="s">
        <v>63</v>
      </c>
      <c r="H57" s="40" t="s">
        <v>63</v>
      </c>
      <c r="I57" s="40" t="s">
        <v>63</v>
      </c>
      <c r="J57" s="40" t="s">
        <v>63</v>
      </c>
    </row>
    <row r="58" spans="1:10" ht="19.5" customHeight="1">
      <c r="A58" s="38" t="s">
        <v>65</v>
      </c>
      <c r="B58" s="27">
        <v>1080</v>
      </c>
      <c r="C58" s="39">
        <f>'I. Фін результат'!C53</f>
        <v>0</v>
      </c>
      <c r="D58" s="39">
        <f>'I. Фін результат'!D53</f>
        <v>-401</v>
      </c>
      <c r="E58" s="39">
        <f>'I. Фін результат'!E53</f>
        <v>-401</v>
      </c>
      <c r="F58" s="39">
        <f>'I. Фін результат'!F53</f>
        <v>-501</v>
      </c>
      <c r="G58" s="40" t="s">
        <v>63</v>
      </c>
      <c r="H58" s="40" t="s">
        <v>63</v>
      </c>
      <c r="I58" s="40" t="s">
        <v>63</v>
      </c>
      <c r="J58" s="40" t="s">
        <v>63</v>
      </c>
    </row>
    <row r="59" spans="1:10" ht="19.5" customHeight="1">
      <c r="A59" s="43" t="s">
        <v>66</v>
      </c>
      <c r="B59" s="27">
        <v>1100</v>
      </c>
      <c r="C59" s="42">
        <f aca="true" t="shared" si="1" ref="C59:J59">SUM(C54:C58)</f>
        <v>-301.2999999999999</v>
      </c>
      <c r="D59" s="42">
        <f t="shared" si="1"/>
        <v>26.500000000000057</v>
      </c>
      <c r="E59" s="42">
        <f t="shared" si="1"/>
        <v>1.0000000000001137</v>
      </c>
      <c r="F59" s="42">
        <f t="shared" si="1"/>
        <v>382.79999999999995</v>
      </c>
      <c r="G59" s="42">
        <f t="shared" si="1"/>
        <v>370</v>
      </c>
      <c r="H59" s="42">
        <f t="shared" si="1"/>
        <v>365</v>
      </c>
      <c r="I59" s="42">
        <f t="shared" si="1"/>
        <v>360</v>
      </c>
      <c r="J59" s="42">
        <f t="shared" si="1"/>
        <v>355</v>
      </c>
    </row>
    <row r="60" spans="1:10" ht="19.5" customHeight="1">
      <c r="A60" s="44" t="s">
        <v>67</v>
      </c>
      <c r="B60" s="27">
        <v>1310</v>
      </c>
      <c r="C60" s="45">
        <f>'I. Фін результат'!C89</f>
        <v>-257.4</v>
      </c>
      <c r="D60" s="45">
        <f>'I. Фін результат'!D89</f>
        <v>58.50000000000006</v>
      </c>
      <c r="E60" s="45">
        <f>'I. Фін результат'!E89</f>
        <v>33.000000000000114</v>
      </c>
      <c r="F60" s="45">
        <f>'I. Фін результат'!F89</f>
        <v>420.2999999999999</v>
      </c>
      <c r="G60" s="40">
        <v>165.7</v>
      </c>
      <c r="H60" s="40">
        <v>165.7</v>
      </c>
      <c r="I60" s="40">
        <v>165.7</v>
      </c>
      <c r="J60" s="40">
        <v>165.7</v>
      </c>
    </row>
    <row r="61" spans="1:10" ht="19.5" customHeight="1">
      <c r="A61" s="44" t="s">
        <v>68</v>
      </c>
      <c r="B61" s="27">
        <f>' V. Коефіцієнти'!B8</f>
        <v>5010</v>
      </c>
      <c r="C61" s="46">
        <f aca="true" t="shared" si="2" ref="C61:J61">(C60/C52)*100</f>
        <v>-24.130495922002435</v>
      </c>
      <c r="D61" s="46">
        <f t="shared" si="2"/>
        <v>3.9393939393939434</v>
      </c>
      <c r="E61" s="46">
        <f t="shared" si="2"/>
        <v>2.4419120911647263</v>
      </c>
      <c r="F61" s="46">
        <f t="shared" si="2"/>
        <v>21.402383134738766</v>
      </c>
      <c r="G61" s="46">
        <f t="shared" si="2"/>
        <v>8.432569974554708</v>
      </c>
      <c r="H61" s="46">
        <f t="shared" si="2"/>
        <v>8.411167512690355</v>
      </c>
      <c r="I61" s="46">
        <f t="shared" si="2"/>
        <v>8.38987341772152</v>
      </c>
      <c r="J61" s="46">
        <f t="shared" si="2"/>
        <v>8.368686868686869</v>
      </c>
    </row>
    <row r="62" spans="1:10" ht="19.5" customHeight="1">
      <c r="A62" s="47" t="s">
        <v>69</v>
      </c>
      <c r="B62" s="27">
        <v>1110</v>
      </c>
      <c r="C62" s="39">
        <f>'I. Фін результат'!C61</f>
        <v>0</v>
      </c>
      <c r="D62" s="39">
        <f>'I. Фін результат'!D61</f>
        <v>0</v>
      </c>
      <c r="E62" s="39">
        <f>'I. Фін результат'!E61</f>
        <v>0</v>
      </c>
      <c r="F62" s="39">
        <f>'I. Фін результат'!F61</f>
        <v>0</v>
      </c>
      <c r="G62" s="40" t="s">
        <v>63</v>
      </c>
      <c r="H62" s="40" t="s">
        <v>63</v>
      </c>
      <c r="I62" s="40" t="s">
        <v>63</v>
      </c>
      <c r="J62" s="40" t="s">
        <v>63</v>
      </c>
    </row>
    <row r="63" spans="1:10" ht="19.5" customHeight="1">
      <c r="A63" s="47" t="s">
        <v>70</v>
      </c>
      <c r="B63" s="27">
        <v>1120</v>
      </c>
      <c r="C63" s="39" t="str">
        <f>'I. Фін результат'!C62</f>
        <v>(    )</v>
      </c>
      <c r="D63" s="39" t="str">
        <f>'I. Фін результат'!D62</f>
        <v>(    )</v>
      </c>
      <c r="E63" s="39" t="str">
        <f>'I. Фін результат'!E62</f>
        <v>(    )</v>
      </c>
      <c r="F63" s="39">
        <f>'I. Фін результат'!F62</f>
        <v>0</v>
      </c>
      <c r="G63" s="40" t="s">
        <v>63</v>
      </c>
      <c r="H63" s="40" t="s">
        <v>63</v>
      </c>
      <c r="I63" s="40" t="s">
        <v>63</v>
      </c>
      <c r="J63" s="40" t="s">
        <v>63</v>
      </c>
    </row>
    <row r="64" spans="1:10" ht="19.5" customHeight="1">
      <c r="A64" s="47" t="s">
        <v>71</v>
      </c>
      <c r="B64" s="27">
        <v>1130</v>
      </c>
      <c r="C64" s="39">
        <f>'I. Фін результат'!C63</f>
        <v>0</v>
      </c>
      <c r="D64" s="39">
        <f>'I. Фін результат'!D63</f>
        <v>0</v>
      </c>
      <c r="E64" s="39">
        <f>'I. Фін результат'!E63</f>
        <v>0</v>
      </c>
      <c r="F64" s="39">
        <f>'I. Фін результат'!F63</f>
        <v>0</v>
      </c>
      <c r="G64" s="40" t="s">
        <v>63</v>
      </c>
      <c r="H64" s="40" t="s">
        <v>63</v>
      </c>
      <c r="I64" s="40" t="s">
        <v>63</v>
      </c>
      <c r="J64" s="40" t="s">
        <v>63</v>
      </c>
    </row>
    <row r="65" spans="1:10" ht="19.5" customHeight="1">
      <c r="A65" s="47" t="s">
        <v>72</v>
      </c>
      <c r="B65" s="27">
        <v>1140</v>
      </c>
      <c r="C65" s="39" t="str">
        <f>'I. Фін результат'!C64</f>
        <v>(    )</v>
      </c>
      <c r="D65" s="39" t="str">
        <f>'I. Фін результат'!D64</f>
        <v>(    )</v>
      </c>
      <c r="E65" s="39" t="str">
        <f>'I. Фін результат'!E64</f>
        <v>(    )</v>
      </c>
      <c r="F65" s="39">
        <f>'I. Фін результат'!F64</f>
        <v>0</v>
      </c>
      <c r="G65" s="40" t="s">
        <v>63</v>
      </c>
      <c r="H65" s="40" t="s">
        <v>63</v>
      </c>
      <c r="I65" s="40" t="s">
        <v>63</v>
      </c>
      <c r="J65" s="40" t="s">
        <v>63</v>
      </c>
    </row>
    <row r="66" spans="1:10" ht="19.5" customHeight="1">
      <c r="A66" s="47" t="s">
        <v>73</v>
      </c>
      <c r="B66" s="27">
        <v>1150</v>
      </c>
      <c r="C66" s="39">
        <f>'I. Фін результат'!C65</f>
        <v>338.5</v>
      </c>
      <c r="D66" s="39">
        <f>'I. Фін результат'!D65</f>
        <v>0</v>
      </c>
      <c r="E66" s="39">
        <f>'I. Фін результат'!E65</f>
        <v>0</v>
      </c>
      <c r="F66" s="39">
        <f>'I. Фін результат'!F65</f>
        <v>0</v>
      </c>
      <c r="G66" s="40"/>
      <c r="H66" s="40"/>
      <c r="I66" s="40"/>
      <c r="J66" s="40"/>
    </row>
    <row r="67" spans="1:10" ht="19.5" customHeight="1">
      <c r="A67" s="38" t="s">
        <v>74</v>
      </c>
      <c r="B67" s="27">
        <v>1160</v>
      </c>
      <c r="C67" s="39">
        <f>'I. Фін результат'!C68</f>
        <v>0</v>
      </c>
      <c r="D67" s="39">
        <f>'I. Фін результат'!D68</f>
        <v>0</v>
      </c>
      <c r="E67" s="39">
        <f>'I. Фін результат'!E68</f>
        <v>0</v>
      </c>
      <c r="F67" s="39">
        <f>'I. Фін результат'!F68</f>
        <v>0</v>
      </c>
      <c r="G67" s="40" t="s">
        <v>63</v>
      </c>
      <c r="H67" s="40" t="s">
        <v>63</v>
      </c>
      <c r="I67" s="40" t="s">
        <v>63</v>
      </c>
      <c r="J67" s="40" t="s">
        <v>63</v>
      </c>
    </row>
    <row r="68" spans="1:10" ht="19.5" customHeight="1">
      <c r="A68" s="44" t="s">
        <v>75</v>
      </c>
      <c r="B68" s="27">
        <v>1170</v>
      </c>
      <c r="C68" s="42">
        <f aca="true" t="shared" si="3" ref="C68:J68">SUM(C59,C62:C67)</f>
        <v>37.2000000000001</v>
      </c>
      <c r="D68" s="42">
        <f t="shared" si="3"/>
        <v>26.500000000000057</v>
      </c>
      <c r="E68" s="42">
        <f t="shared" si="3"/>
        <v>1.0000000000001137</v>
      </c>
      <c r="F68" s="42">
        <f t="shared" si="3"/>
        <v>382.79999999999995</v>
      </c>
      <c r="G68" s="42">
        <f t="shared" si="3"/>
        <v>370</v>
      </c>
      <c r="H68" s="42">
        <f t="shared" si="3"/>
        <v>365</v>
      </c>
      <c r="I68" s="42">
        <f t="shared" si="3"/>
        <v>360</v>
      </c>
      <c r="J68" s="42">
        <f t="shared" si="3"/>
        <v>355</v>
      </c>
    </row>
    <row r="69" spans="1:10" ht="19.5" customHeight="1">
      <c r="A69" s="47" t="s">
        <v>76</v>
      </c>
      <c r="B69" s="36">
        <v>1180</v>
      </c>
      <c r="C69" s="39">
        <f>'I. Фін результат'!C72</f>
        <v>-6.7</v>
      </c>
      <c r="D69" s="39">
        <f>'I. Фін результат'!D72</f>
        <v>-4.8</v>
      </c>
      <c r="E69" s="39">
        <f>'I. Фін результат'!E72</f>
        <v>-0.2</v>
      </c>
      <c r="F69" s="39">
        <f>'I. Фін результат'!F72</f>
        <v>-68.9</v>
      </c>
      <c r="G69" s="40">
        <v>-66.6</v>
      </c>
      <c r="H69" s="40">
        <v>-65.7</v>
      </c>
      <c r="I69" s="40">
        <v>-64.8</v>
      </c>
      <c r="J69" s="40">
        <v>-63.8</v>
      </c>
    </row>
    <row r="70" spans="1:10" ht="19.5" customHeight="1">
      <c r="A70" s="47" t="s">
        <v>77</v>
      </c>
      <c r="B70" s="36">
        <v>1181</v>
      </c>
      <c r="C70" s="39">
        <f>'I. Фін результат'!C73</f>
        <v>0</v>
      </c>
      <c r="D70" s="39">
        <f>'I. Фін результат'!D73</f>
        <v>0</v>
      </c>
      <c r="E70" s="39">
        <f>'I. Фін результат'!E73</f>
        <v>0</v>
      </c>
      <c r="F70" s="39">
        <f>'I. Фін результат'!F73</f>
        <v>0</v>
      </c>
      <c r="G70" s="40"/>
      <c r="H70" s="40"/>
      <c r="I70" s="40"/>
      <c r="J70" s="40"/>
    </row>
    <row r="71" spans="1:10" ht="19.5" customHeight="1">
      <c r="A71" s="47" t="s">
        <v>78</v>
      </c>
      <c r="B71" s="27">
        <v>1190</v>
      </c>
      <c r="C71" s="39">
        <f>'I. Фін результат'!C74</f>
        <v>0</v>
      </c>
      <c r="D71" s="39">
        <f>'I. Фін результат'!D74</f>
        <v>0</v>
      </c>
      <c r="E71" s="39">
        <f>'I. Фін результат'!E74</f>
        <v>0</v>
      </c>
      <c r="F71" s="39">
        <f>'I. Фін результат'!F74</f>
        <v>0</v>
      </c>
      <c r="G71" s="40"/>
      <c r="H71" s="40"/>
      <c r="I71" s="40"/>
      <c r="J71" s="40"/>
    </row>
    <row r="72" spans="1:10" ht="19.5" customHeight="1">
      <c r="A72" s="47" t="s">
        <v>79</v>
      </c>
      <c r="B72" s="27">
        <v>1191</v>
      </c>
      <c r="C72" s="39" t="str">
        <f>'I. Фін результат'!C75</f>
        <v>(    )</v>
      </c>
      <c r="D72" s="39" t="str">
        <f>'I. Фін результат'!D75</f>
        <v>(    )</v>
      </c>
      <c r="E72" s="39" t="str">
        <f>'I. Фін результат'!E75</f>
        <v>(    )</v>
      </c>
      <c r="F72" s="39">
        <f>'I. Фін результат'!F75</f>
        <v>0</v>
      </c>
      <c r="G72" s="40"/>
      <c r="H72" s="40"/>
      <c r="I72" s="40"/>
      <c r="J72" s="40"/>
    </row>
    <row r="73" spans="1:10" ht="19.5" customHeight="1">
      <c r="A73" s="43" t="s">
        <v>80</v>
      </c>
      <c r="B73" s="27">
        <v>1200</v>
      </c>
      <c r="C73" s="42">
        <f aca="true" t="shared" si="4" ref="C73:J73">SUM(C68:C72)</f>
        <v>30.500000000000103</v>
      </c>
      <c r="D73" s="42">
        <f t="shared" si="4"/>
        <v>21.700000000000056</v>
      </c>
      <c r="E73" s="42">
        <f t="shared" si="4"/>
        <v>0.8000000000001137</v>
      </c>
      <c r="F73" s="42">
        <f t="shared" si="4"/>
        <v>313.9</v>
      </c>
      <c r="G73" s="42">
        <f t="shared" si="4"/>
        <v>303.4</v>
      </c>
      <c r="H73" s="42">
        <f t="shared" si="4"/>
        <v>299.3</v>
      </c>
      <c r="I73" s="42">
        <f t="shared" si="4"/>
        <v>295.2</v>
      </c>
      <c r="J73" s="42">
        <f t="shared" si="4"/>
        <v>291.2</v>
      </c>
    </row>
    <row r="74" spans="1:10" ht="19.5" customHeight="1">
      <c r="A74" s="47" t="s">
        <v>81</v>
      </c>
      <c r="B74" s="27">
        <v>1201</v>
      </c>
      <c r="C74" s="39">
        <f>'I. Фін результат'!C77</f>
        <v>30.5</v>
      </c>
      <c r="D74" s="39">
        <f>'I. Фін результат'!D77</f>
        <v>21.7</v>
      </c>
      <c r="E74" s="39">
        <f>'I. Фін результат'!E77</f>
        <v>0.8</v>
      </c>
      <c r="F74" s="39">
        <f>'I. Фін результат'!F77</f>
        <v>313.9</v>
      </c>
      <c r="G74" s="40">
        <v>303.4</v>
      </c>
      <c r="H74" s="40">
        <v>299.3</v>
      </c>
      <c r="I74" s="40">
        <v>295.2</v>
      </c>
      <c r="J74" s="40">
        <v>291.2</v>
      </c>
    </row>
    <row r="75" spans="1:10" ht="19.5" customHeight="1">
      <c r="A75" s="47" t="s">
        <v>82</v>
      </c>
      <c r="B75" s="27">
        <v>1202</v>
      </c>
      <c r="C75" s="39">
        <f>'I. Фін результат'!C78</f>
        <v>0</v>
      </c>
      <c r="D75" s="39" t="str">
        <f>'I. Фін результат'!D78</f>
        <v>(    )</v>
      </c>
      <c r="E75" s="39">
        <f>'I. Фін результат'!E78</f>
        <v>0</v>
      </c>
      <c r="F75" s="39">
        <f>'I. Фін результат'!F78</f>
        <v>0</v>
      </c>
      <c r="G75" s="40"/>
      <c r="H75" s="40"/>
      <c r="I75" s="40"/>
      <c r="J75" s="40"/>
    </row>
    <row r="76" spans="1:10" ht="24.75" customHeight="1">
      <c r="A76" s="256" t="s">
        <v>83</v>
      </c>
      <c r="B76" s="256"/>
      <c r="C76" s="256"/>
      <c r="D76" s="256"/>
      <c r="E76" s="256"/>
      <c r="F76" s="256"/>
      <c r="G76" s="256"/>
      <c r="H76" s="256"/>
      <c r="I76" s="256"/>
      <c r="J76" s="256"/>
    </row>
    <row r="77" spans="1:10" ht="37.5">
      <c r="A77" s="49" t="s">
        <v>84</v>
      </c>
      <c r="B77" s="27">
        <v>2110</v>
      </c>
      <c r="C77" s="45">
        <f>'ІІ. Розр. з бюджетом'!C20</f>
        <v>197.6</v>
      </c>
      <c r="D77" s="45">
        <f>'ІІ. Розр. з бюджетом'!D20</f>
        <v>301.8</v>
      </c>
      <c r="E77" s="45">
        <f>'ІІ. Розр. з бюджетом'!E20</f>
        <v>270.5</v>
      </c>
      <c r="F77" s="45">
        <f>'ІІ. Розр. з бюджетом'!F20</f>
        <v>461.70000000000005</v>
      </c>
      <c r="G77" s="40">
        <f>G78+G79</f>
        <v>459.6</v>
      </c>
      <c r="H77" s="40">
        <f>H78+H79</f>
        <v>459.7</v>
      </c>
      <c r="I77" s="40">
        <f>I78+I79</f>
        <v>459.8</v>
      </c>
      <c r="J77" s="40">
        <f>J78+J79</f>
        <v>459.8</v>
      </c>
    </row>
    <row r="78" spans="1:10" ht="18.75">
      <c r="A78" s="47" t="s">
        <v>85</v>
      </c>
      <c r="B78" s="27">
        <v>2111</v>
      </c>
      <c r="C78" s="39">
        <f>'ІІ. Розр. з бюджетом'!C21</f>
        <v>6.7</v>
      </c>
      <c r="D78" s="39">
        <f>'ІІ. Розр. з бюджетом'!D21</f>
        <v>4.8</v>
      </c>
      <c r="E78" s="39">
        <f>'ІІ. Розр. з бюджетом'!E21</f>
        <v>0.2</v>
      </c>
      <c r="F78" s="39">
        <f>'ІІ. Розр. з бюджетом'!F21</f>
        <v>68.9</v>
      </c>
      <c r="G78" s="40">
        <v>66.6</v>
      </c>
      <c r="H78" s="40">
        <v>65.7</v>
      </c>
      <c r="I78" s="40">
        <v>64.8</v>
      </c>
      <c r="J78" s="40">
        <v>63.8</v>
      </c>
    </row>
    <row r="79" spans="1:10" ht="37.5">
      <c r="A79" s="47" t="s">
        <v>86</v>
      </c>
      <c r="B79" s="27">
        <v>2112</v>
      </c>
      <c r="C79" s="39">
        <f>'ІІ. Розр. з бюджетом'!C22</f>
        <v>190.9</v>
      </c>
      <c r="D79" s="39">
        <f>'ІІ. Розр. з бюджетом'!D22</f>
        <v>297</v>
      </c>
      <c r="E79" s="39">
        <f>'ІІ. Розр. з бюджетом'!E22</f>
        <v>270.3</v>
      </c>
      <c r="F79" s="39">
        <f>'ІІ. Розр. з бюджетом'!F22</f>
        <v>392.8</v>
      </c>
      <c r="G79" s="40">
        <v>393</v>
      </c>
      <c r="H79" s="40">
        <v>394</v>
      </c>
      <c r="I79" s="40">
        <v>395</v>
      </c>
      <c r="J79" s="40">
        <v>396</v>
      </c>
    </row>
    <row r="80" spans="1:10" ht="37.5">
      <c r="A80" s="50" t="s">
        <v>87</v>
      </c>
      <c r="B80" s="36">
        <v>2113</v>
      </c>
      <c r="C80" s="39" t="str">
        <f>'ІІ. Розр. з бюджетом'!C23</f>
        <v>(    )</v>
      </c>
      <c r="D80" s="39" t="str">
        <f>'ІІ. Розр. з бюджетом'!D23</f>
        <v>(    )</v>
      </c>
      <c r="E80" s="39" t="str">
        <f>'ІІ. Розр. з бюджетом'!E23</f>
        <v>(    )</v>
      </c>
      <c r="F80" s="39">
        <f>'ІІ. Розр. з бюджетом'!F23</f>
        <v>0</v>
      </c>
      <c r="G80" s="40" t="s">
        <v>63</v>
      </c>
      <c r="H80" s="40" t="s">
        <v>63</v>
      </c>
      <c r="I80" s="40" t="s">
        <v>63</v>
      </c>
      <c r="J80" s="40" t="s">
        <v>63</v>
      </c>
    </row>
    <row r="81" spans="1:10" ht="18.75">
      <c r="A81" s="50" t="s">
        <v>88</v>
      </c>
      <c r="B81" s="51">
        <v>2114</v>
      </c>
      <c r="C81" s="39">
        <f>'ІІ. Розр. з бюджетом'!C24</f>
        <v>0</v>
      </c>
      <c r="D81" s="39">
        <f>'ІІ. Розр. з бюджетом'!D24</f>
        <v>0</v>
      </c>
      <c r="E81" s="39">
        <f>'ІІ. Розр. з бюджетом'!E24</f>
        <v>0</v>
      </c>
      <c r="F81" s="39">
        <f>'ІІ. Розр. з бюджетом'!F24</f>
        <v>0</v>
      </c>
      <c r="G81" s="40"/>
      <c r="H81" s="40"/>
      <c r="I81" s="40"/>
      <c r="J81" s="40"/>
    </row>
    <row r="82" spans="1:10" ht="37.5">
      <c r="A82" s="50" t="s">
        <v>89</v>
      </c>
      <c r="B82" s="51">
        <v>2115</v>
      </c>
      <c r="C82" s="39">
        <f>'ІІ. Розр. з бюджетом'!C25</f>
        <v>0</v>
      </c>
      <c r="D82" s="39">
        <f>'ІІ. Розр. з бюджетом'!D25</f>
        <v>0</v>
      </c>
      <c r="E82" s="39">
        <f>'ІІ. Розр. з бюджетом'!E25</f>
        <v>0</v>
      </c>
      <c r="F82" s="39">
        <f>'ІІ. Розр. з бюджетом'!F25</f>
        <v>0</v>
      </c>
      <c r="G82" s="40"/>
      <c r="H82" s="40"/>
      <c r="I82" s="40"/>
      <c r="J82" s="40"/>
    </row>
    <row r="83" spans="1:10" ht="18.75">
      <c r="A83" s="52" t="s">
        <v>90</v>
      </c>
      <c r="B83" s="36">
        <v>2116</v>
      </c>
      <c r="C83" s="39">
        <f>'ІІ. Розр. з бюджетом'!C26</f>
        <v>0</v>
      </c>
      <c r="D83" s="39">
        <f>'ІІ. Розр. з бюджетом'!D26</f>
        <v>0</v>
      </c>
      <c r="E83" s="39">
        <f>'ІІ. Розр. з бюджетом'!E26</f>
        <v>0</v>
      </c>
      <c r="F83" s="39">
        <f>'ІІ. Розр. з бюджетом'!F26</f>
        <v>0</v>
      </c>
      <c r="G83" s="40"/>
      <c r="H83" s="40"/>
      <c r="I83" s="40"/>
      <c r="J83" s="40"/>
    </row>
    <row r="84" spans="1:10" ht="18.75">
      <c r="A84" s="52" t="s">
        <v>91</v>
      </c>
      <c r="B84" s="36">
        <v>2117</v>
      </c>
      <c r="C84" s="39">
        <f>'ІІ. Розр. з бюджетом'!C27</f>
        <v>0</v>
      </c>
      <c r="D84" s="39">
        <f>'ІІ. Розр. з бюджетом'!D27</f>
        <v>0</v>
      </c>
      <c r="E84" s="39">
        <f>'ІІ. Розр. з бюджетом'!E27</f>
        <v>0</v>
      </c>
      <c r="F84" s="39">
        <f>'ІІ. Розр. з бюджетом'!F27</f>
        <v>0</v>
      </c>
      <c r="G84" s="40"/>
      <c r="H84" s="40"/>
      <c r="I84" s="40"/>
      <c r="J84" s="40"/>
    </row>
    <row r="85" spans="1:10" ht="37.5">
      <c r="A85" s="53" t="s">
        <v>92</v>
      </c>
      <c r="B85" s="36">
        <v>2120</v>
      </c>
      <c r="C85" s="45">
        <f>'ІІ. Розр. з бюджетом'!C30</f>
        <v>194.9</v>
      </c>
      <c r="D85" s="45">
        <f>'ІІ. Розр. з бюджетом'!D30</f>
        <v>174.5</v>
      </c>
      <c r="E85" s="45">
        <f>'ІІ. Розр. з бюджетом'!E30</f>
        <v>174.5</v>
      </c>
      <c r="F85" s="45">
        <f>'ІІ. Розр. з бюджетом'!F30</f>
        <v>199.10000000000002</v>
      </c>
      <c r="G85" s="40">
        <v>200</v>
      </c>
      <c r="H85" s="40">
        <v>205</v>
      </c>
      <c r="I85" s="40">
        <v>210</v>
      </c>
      <c r="J85" s="40">
        <v>215</v>
      </c>
    </row>
    <row r="86" spans="1:10" ht="37.5">
      <c r="A86" s="53" t="s">
        <v>93</v>
      </c>
      <c r="B86" s="36">
        <v>2130</v>
      </c>
      <c r="C86" s="45">
        <f>'ІІ. Розр. з бюджетом'!C35</f>
        <v>216.4</v>
      </c>
      <c r="D86" s="45">
        <f>'ІІ. Розр. з бюджетом'!D35</f>
        <v>183.60000000000002</v>
      </c>
      <c r="E86" s="45">
        <f>'ІІ. Розр. з бюджетом'!E35</f>
        <v>180.4</v>
      </c>
      <c r="F86" s="45">
        <f>'ІІ. Розр. з бюджетом'!F35</f>
        <v>270.7</v>
      </c>
      <c r="G86" s="40">
        <f>G87+G88</f>
        <v>269.5</v>
      </c>
      <c r="H86" s="40">
        <f>H87+H88</f>
        <v>269.9</v>
      </c>
      <c r="I86" s="40">
        <f>I87+I88</f>
        <v>270.3</v>
      </c>
      <c r="J86" s="40">
        <f>J87+J88</f>
        <v>270.7</v>
      </c>
    </row>
    <row r="87" spans="1:10" ht="75">
      <c r="A87" s="52" t="s">
        <v>94</v>
      </c>
      <c r="B87" s="36">
        <v>2131</v>
      </c>
      <c r="C87" s="39">
        <f>'ІІ. Розр. з бюджетом'!C36</f>
        <v>4.6</v>
      </c>
      <c r="D87" s="39">
        <f>'ІІ. Розр. з бюджетом'!D36</f>
        <v>3.3</v>
      </c>
      <c r="E87" s="39">
        <f>'ІІ. Розр. з бюджетом'!E36</f>
        <v>0.1</v>
      </c>
      <c r="F87" s="39">
        <f>'ІІ. Розр. з бюджетом'!F36</f>
        <v>47.099999999999994</v>
      </c>
      <c r="G87" s="40">
        <v>45.5</v>
      </c>
      <c r="H87" s="40">
        <v>44.9</v>
      </c>
      <c r="I87" s="40">
        <v>44.3</v>
      </c>
      <c r="J87" s="40">
        <v>43.7</v>
      </c>
    </row>
    <row r="88" spans="1:10" ht="37.5">
      <c r="A88" s="52" t="s">
        <v>95</v>
      </c>
      <c r="B88" s="36">
        <v>2133</v>
      </c>
      <c r="C88" s="39">
        <f>'ІІ. Розр. з бюджетом'!C38</f>
        <v>211.8</v>
      </c>
      <c r="D88" s="39">
        <f>'ІІ. Розр. з бюджетом'!D38</f>
        <v>180.3</v>
      </c>
      <c r="E88" s="39">
        <f>'ІІ. Розр. з бюджетом'!E38</f>
        <v>180.3</v>
      </c>
      <c r="F88" s="39">
        <f>'ІІ. Розр. з бюджетом'!F38</f>
        <v>223.6</v>
      </c>
      <c r="G88" s="40">
        <v>224</v>
      </c>
      <c r="H88" s="40">
        <v>225</v>
      </c>
      <c r="I88" s="40">
        <v>226</v>
      </c>
      <c r="J88" s="40">
        <v>227</v>
      </c>
    </row>
    <row r="89" spans="1:10" ht="25.5" customHeight="1">
      <c r="A89" s="53" t="s">
        <v>96</v>
      </c>
      <c r="B89" s="36">
        <v>2200</v>
      </c>
      <c r="C89" s="45">
        <f>'ІІ. Розр. з бюджетом'!C43</f>
        <v>608.9</v>
      </c>
      <c r="D89" s="45">
        <f>'ІІ. Розр. з бюджетом'!D43</f>
        <v>659.9000000000001</v>
      </c>
      <c r="E89" s="45">
        <f>'ІІ. Розр. з бюджетом'!E43</f>
        <v>625.4</v>
      </c>
      <c r="F89" s="45">
        <f>'ІІ. Розр. з бюджетом'!F43</f>
        <v>931.5</v>
      </c>
      <c r="G89" s="40">
        <f>G77+G85+G86</f>
        <v>929.1</v>
      </c>
      <c r="H89" s="40">
        <f>H77+H85+H86</f>
        <v>934.6</v>
      </c>
      <c r="I89" s="40">
        <f>I77+I85+I86</f>
        <v>940.0999999999999</v>
      </c>
      <c r="J89" s="40">
        <f>J77+J85+J86</f>
        <v>945.5</v>
      </c>
    </row>
    <row r="90" spans="1:10" ht="24.75" customHeight="1">
      <c r="A90" s="256" t="s">
        <v>97</v>
      </c>
      <c r="B90" s="256"/>
      <c r="C90" s="256"/>
      <c r="D90" s="256"/>
      <c r="E90" s="256"/>
      <c r="F90" s="256"/>
      <c r="G90" s="256"/>
      <c r="H90" s="256"/>
      <c r="I90" s="256"/>
      <c r="J90" s="256"/>
    </row>
    <row r="91" spans="1:10" ht="19.5" customHeight="1">
      <c r="A91" s="54" t="s">
        <v>98</v>
      </c>
      <c r="B91" s="27">
        <v>3405</v>
      </c>
      <c r="C91" s="45">
        <f>'ІІІ. Рух грош. коштів'!C69</f>
        <v>18.7</v>
      </c>
      <c r="D91" s="45">
        <f>'ІІІ. Рух грош. коштів'!D69</f>
        <v>68.4</v>
      </c>
      <c r="E91" s="45">
        <f>'ІІІ. Рух грош. коштів'!E69</f>
        <v>43.9</v>
      </c>
      <c r="F91" s="45">
        <f>'ІІІ. Рух грош. коштів'!F69</f>
        <v>43.9</v>
      </c>
      <c r="G91" s="39" t="s">
        <v>99</v>
      </c>
      <c r="H91" s="39" t="s">
        <v>99</v>
      </c>
      <c r="I91" s="39" t="s">
        <v>99</v>
      </c>
      <c r="J91" s="39" t="s">
        <v>99</v>
      </c>
    </row>
    <row r="92" spans="1:10" ht="19.5" customHeight="1">
      <c r="A92" s="52" t="s">
        <v>100</v>
      </c>
      <c r="B92" s="55">
        <v>3030</v>
      </c>
      <c r="C92" s="39">
        <v>17.4</v>
      </c>
      <c r="D92" s="39">
        <f>'ІІІ. Рух грош. коштів'!D11</f>
        <v>400</v>
      </c>
      <c r="E92" s="39">
        <f>'ІІІ. Рух грош. коштів'!E11</f>
        <v>400</v>
      </c>
      <c r="F92" s="39">
        <f>'ІІІ. Рух грош. коштів'!F11</f>
        <v>500</v>
      </c>
      <c r="G92" s="40">
        <v>0</v>
      </c>
      <c r="H92" s="40">
        <v>0</v>
      </c>
      <c r="I92" s="40">
        <v>0</v>
      </c>
      <c r="J92" s="40">
        <v>0</v>
      </c>
    </row>
    <row r="93" spans="1:10" ht="19.5" customHeight="1">
      <c r="A93" s="52" t="s">
        <v>101</v>
      </c>
      <c r="B93" s="55">
        <v>3195</v>
      </c>
      <c r="C93" s="39">
        <v>-275.1</v>
      </c>
      <c r="D93" s="39">
        <f>'ІІІ. Рух грош. коштів'!D37</f>
        <v>30.199999999999818</v>
      </c>
      <c r="E93" s="39">
        <f>'ІІІ. Рух грош. коштів'!E37</f>
        <v>5.7000000000000455</v>
      </c>
      <c r="F93" s="39">
        <f>'ІІІ. Рух грош. коштів'!F37</f>
        <v>185.10000000000002</v>
      </c>
      <c r="G93" s="39" t="s">
        <v>99</v>
      </c>
      <c r="H93" s="39" t="s">
        <v>99</v>
      </c>
      <c r="I93" s="39" t="s">
        <v>99</v>
      </c>
      <c r="J93" s="39" t="s">
        <v>99</v>
      </c>
    </row>
    <row r="94" spans="1:10" ht="19.5" customHeight="1">
      <c r="A94" s="52" t="s">
        <v>102</v>
      </c>
      <c r="B94" s="55">
        <v>3295</v>
      </c>
      <c r="C94" s="39">
        <f>'ІІІ. Рух грош. коштів'!C50</f>
        <v>300.3</v>
      </c>
      <c r="D94" s="39">
        <f>'ІІІ. Рух грош. коштів'!D50</f>
        <v>-22</v>
      </c>
      <c r="E94" s="39">
        <f>'ІІІ. Рух грош. коштів'!E50</f>
        <v>-20</v>
      </c>
      <c r="F94" s="39">
        <f>'ІІІ. Рух грош. коштів'!F50</f>
        <v>-22</v>
      </c>
      <c r="G94" s="39" t="s">
        <v>99</v>
      </c>
      <c r="H94" s="39" t="s">
        <v>99</v>
      </c>
      <c r="I94" s="39" t="s">
        <v>99</v>
      </c>
      <c r="J94" s="39" t="s">
        <v>99</v>
      </c>
    </row>
    <row r="95" spans="1:10" ht="19.5" customHeight="1">
      <c r="A95" s="52" t="s">
        <v>103</v>
      </c>
      <c r="B95" s="27">
        <v>3395</v>
      </c>
      <c r="C95" s="39">
        <f>'ІІІ. Рух грош. коштів'!C67</f>
        <v>0</v>
      </c>
      <c r="D95" s="39">
        <f>'ІІІ. Рух грош. коштів'!D67</f>
        <v>0</v>
      </c>
      <c r="E95" s="39">
        <f>'ІІІ. Рух грош. коштів'!E67</f>
        <v>0</v>
      </c>
      <c r="F95" s="39">
        <f>'ІІІ. Рух грош. коштів'!F67</f>
        <v>0</v>
      </c>
      <c r="G95" s="39" t="s">
        <v>99</v>
      </c>
      <c r="H95" s="39" t="s">
        <v>99</v>
      </c>
      <c r="I95" s="39" t="s">
        <v>99</v>
      </c>
      <c r="J95" s="39" t="s">
        <v>99</v>
      </c>
    </row>
    <row r="96" spans="1:10" ht="19.5" customHeight="1">
      <c r="A96" s="52" t="s">
        <v>104</v>
      </c>
      <c r="B96" s="27">
        <v>3410</v>
      </c>
      <c r="C96" s="39">
        <f>'ІІІ. Рух грош. коштів'!C70</f>
        <v>0</v>
      </c>
      <c r="D96" s="39">
        <f>'ІІІ. Рух грош. коштів'!D70</f>
        <v>0</v>
      </c>
      <c r="E96" s="39">
        <f>'ІІІ. Рух грош. коштів'!E70</f>
        <v>0</v>
      </c>
      <c r="F96" s="39">
        <f>'ІІІ. Рух грош. коштів'!F70</f>
        <v>0</v>
      </c>
      <c r="G96" s="39" t="s">
        <v>99</v>
      </c>
      <c r="H96" s="39" t="s">
        <v>99</v>
      </c>
      <c r="I96" s="39" t="s">
        <v>99</v>
      </c>
      <c r="J96" s="39" t="s">
        <v>99</v>
      </c>
    </row>
    <row r="97" spans="1:10" ht="19.5" customHeight="1">
      <c r="A97" s="56" t="s">
        <v>105</v>
      </c>
      <c r="B97" s="27">
        <v>3415</v>
      </c>
      <c r="C97" s="42">
        <f>SUM(C91,C93:C96)</f>
        <v>43.89999999999998</v>
      </c>
      <c r="D97" s="42">
        <f>SUM(D91,D93:D96)</f>
        <v>76.59999999999982</v>
      </c>
      <c r="E97" s="42">
        <f>SUM(E91,E93:E96)</f>
        <v>29.600000000000044</v>
      </c>
      <c r="F97" s="42">
        <f>SUM(F91,F93:F96)</f>
        <v>207.00000000000003</v>
      </c>
      <c r="G97" s="39" t="s">
        <v>99</v>
      </c>
      <c r="H97" s="39" t="s">
        <v>99</v>
      </c>
      <c r="I97" s="39" t="s">
        <v>99</v>
      </c>
      <c r="J97" s="39" t="s">
        <v>99</v>
      </c>
    </row>
    <row r="98" spans="1:10" ht="24.75" customHeight="1">
      <c r="A98" s="261" t="s">
        <v>106</v>
      </c>
      <c r="B98" s="261"/>
      <c r="C98" s="261"/>
      <c r="D98" s="261"/>
      <c r="E98" s="261"/>
      <c r="F98" s="261"/>
      <c r="G98" s="261"/>
      <c r="H98" s="261"/>
      <c r="I98" s="261"/>
      <c r="J98" s="261"/>
    </row>
    <row r="99" spans="1:10" ht="19.5" customHeight="1">
      <c r="A99" s="52" t="s">
        <v>107</v>
      </c>
      <c r="B99" s="27">
        <v>4000</v>
      </c>
      <c r="C99" s="39">
        <f>'IV. Кап. інвестиції'!C6</f>
        <v>38.2</v>
      </c>
      <c r="D99" s="39">
        <f>'IV. Кап. інвестиції'!D6</f>
        <v>22</v>
      </c>
      <c r="E99" s="39">
        <f>'IV. Кап. інвестиції'!E6</f>
        <v>20</v>
      </c>
      <c r="F99" s="39">
        <f>'IV. Кап. інвестиції'!F6</f>
        <v>22</v>
      </c>
      <c r="G99" s="39"/>
      <c r="H99" s="39"/>
      <c r="I99" s="39"/>
      <c r="J99" s="39"/>
    </row>
    <row r="100" spans="1:10" ht="24.75" customHeight="1">
      <c r="A100" s="255" t="s">
        <v>108</v>
      </c>
      <c r="B100" s="255"/>
      <c r="C100" s="255"/>
      <c r="D100" s="255"/>
      <c r="E100" s="255"/>
      <c r="F100" s="255"/>
      <c r="G100" s="255"/>
      <c r="H100" s="255"/>
      <c r="I100" s="255"/>
      <c r="J100" s="255"/>
    </row>
    <row r="101" spans="1:10" ht="19.5" customHeight="1">
      <c r="A101" s="57" t="s">
        <v>109</v>
      </c>
      <c r="B101" s="58">
        <v>5040</v>
      </c>
      <c r="C101" s="59">
        <f aca="true" t="shared" si="5" ref="C101:J101">(C73/C52)*100</f>
        <v>2.8592856473235306</v>
      </c>
      <c r="D101" s="59">
        <f t="shared" si="5"/>
        <v>1.461279461279465</v>
      </c>
      <c r="E101" s="59">
        <f t="shared" si="5"/>
        <v>0.05919786887672885</v>
      </c>
      <c r="F101" s="59">
        <f t="shared" si="5"/>
        <v>15.984316121804664</v>
      </c>
      <c r="G101" s="59">
        <f t="shared" si="5"/>
        <v>15.440203562340965</v>
      </c>
      <c r="H101" s="59">
        <f t="shared" si="5"/>
        <v>15.192893401015228</v>
      </c>
      <c r="I101" s="59">
        <f t="shared" si="5"/>
        <v>14.946835443037973</v>
      </c>
      <c r="J101" s="59">
        <f t="shared" si="5"/>
        <v>14.707070707070708</v>
      </c>
    </row>
    <row r="102" spans="1:10" ht="19.5" customHeight="1">
      <c r="A102" s="57" t="s">
        <v>110</v>
      </c>
      <c r="B102" s="58">
        <v>5020</v>
      </c>
      <c r="C102" s="59">
        <f>(C73/C113)*100</f>
        <v>3.9177906229929484</v>
      </c>
      <c r="D102" s="59">
        <f>(D73/D113)*100</f>
        <v>4.888488398287915</v>
      </c>
      <c r="E102" s="59">
        <f>(E73/E113)*100</f>
        <v>0.11682242990655865</v>
      </c>
      <c r="F102" s="59">
        <f>(F73/F113)*100</f>
        <v>70.71412480288353</v>
      </c>
      <c r="G102" s="39" t="s">
        <v>99</v>
      </c>
      <c r="H102" s="39" t="s">
        <v>99</v>
      </c>
      <c r="I102" s="39" t="s">
        <v>99</v>
      </c>
      <c r="J102" s="39" t="s">
        <v>99</v>
      </c>
    </row>
    <row r="103" spans="1:10" ht="19.5" customHeight="1">
      <c r="A103" s="52" t="s">
        <v>111</v>
      </c>
      <c r="B103" s="27">
        <v>5030</v>
      </c>
      <c r="C103" s="59">
        <f>(C73/C119)*100</f>
        <v>4.461020915606275</v>
      </c>
      <c r="D103" s="59">
        <f>(D73/D119)*100</f>
        <v>2.998065764023219</v>
      </c>
      <c r="E103" s="59">
        <f>(E73/E119)*100</f>
        <v>0.11687363038716053</v>
      </c>
      <c r="F103" s="59">
        <f>(F73/F119)*100</f>
        <v>43.36833379386571</v>
      </c>
      <c r="G103" s="39" t="s">
        <v>99</v>
      </c>
      <c r="H103" s="39" t="s">
        <v>99</v>
      </c>
      <c r="I103" s="39" t="s">
        <v>99</v>
      </c>
      <c r="J103" s="39" t="s">
        <v>99</v>
      </c>
    </row>
    <row r="104" spans="1:10" ht="19.5" customHeight="1">
      <c r="A104" s="60" t="s">
        <v>112</v>
      </c>
      <c r="B104" s="55">
        <v>5110</v>
      </c>
      <c r="C104" s="59">
        <f>C119/C116</f>
        <v>7.212025316455697</v>
      </c>
      <c r="D104" s="59">
        <f>D119/D116</f>
        <v>7.893129770992366</v>
      </c>
      <c r="E104" s="59">
        <f>E119/E116</f>
        <v>9.454419889502761</v>
      </c>
      <c r="F104" s="59">
        <f>F119/F116</f>
        <v>7.893129770992366</v>
      </c>
      <c r="G104" s="39" t="s">
        <v>99</v>
      </c>
      <c r="H104" s="39" t="s">
        <v>99</v>
      </c>
      <c r="I104" s="39" t="s">
        <v>99</v>
      </c>
      <c r="J104" s="39" t="s">
        <v>99</v>
      </c>
    </row>
    <row r="105" spans="1:10" ht="19.5" customHeight="1">
      <c r="A105" s="60" t="s">
        <v>113</v>
      </c>
      <c r="B105" s="55">
        <v>5220</v>
      </c>
      <c r="C105" s="59">
        <f>C110/C109</f>
        <v>0.23661971830985917</v>
      </c>
      <c r="D105" s="59">
        <f>D110/D109</f>
        <v>0.3045234248788368</v>
      </c>
      <c r="E105" s="59">
        <f>E110/E109</f>
        <v>0.2847631241997439</v>
      </c>
      <c r="F105" s="59">
        <f>F110/F109</f>
        <v>0.3045234248788368</v>
      </c>
      <c r="G105" s="39" t="s">
        <v>99</v>
      </c>
      <c r="H105" s="39" t="s">
        <v>99</v>
      </c>
      <c r="I105" s="39" t="s">
        <v>99</v>
      </c>
      <c r="J105" s="39" t="s">
        <v>99</v>
      </c>
    </row>
    <row r="106" spans="1:10" ht="24.75" customHeight="1">
      <c r="A106" s="256" t="s">
        <v>114</v>
      </c>
      <c r="B106" s="256"/>
      <c r="C106" s="256"/>
      <c r="D106" s="256"/>
      <c r="E106" s="256"/>
      <c r="F106" s="256"/>
      <c r="G106" s="256"/>
      <c r="H106" s="256"/>
      <c r="I106" s="256"/>
      <c r="J106" s="256"/>
    </row>
    <row r="107" spans="1:10" ht="19.5" customHeight="1">
      <c r="A107" s="57" t="s">
        <v>115</v>
      </c>
      <c r="B107" s="58">
        <v>6000</v>
      </c>
      <c r="C107" s="40"/>
      <c r="D107" s="40">
        <v>12.4</v>
      </c>
      <c r="E107" s="40">
        <v>558.6</v>
      </c>
      <c r="F107" s="40">
        <v>12.4</v>
      </c>
      <c r="G107" s="39" t="s">
        <v>99</v>
      </c>
      <c r="H107" s="39" t="s">
        <v>99</v>
      </c>
      <c r="I107" s="39" t="s">
        <v>99</v>
      </c>
      <c r="J107" s="39" t="s">
        <v>99</v>
      </c>
    </row>
    <row r="108" spans="1:10" ht="19.5" customHeight="1">
      <c r="A108" s="57" t="s">
        <v>116</v>
      </c>
      <c r="B108" s="58">
        <v>6001</v>
      </c>
      <c r="C108" s="61">
        <f>C109-C110</f>
        <v>596.2</v>
      </c>
      <c r="D108" s="61">
        <v>516.6</v>
      </c>
      <c r="E108" s="61">
        <f>E109-E110</f>
        <v>558.6</v>
      </c>
      <c r="F108" s="61">
        <f>F109-F110</f>
        <v>516.5999999999999</v>
      </c>
      <c r="G108" s="39" t="s">
        <v>99</v>
      </c>
      <c r="H108" s="39" t="s">
        <v>99</v>
      </c>
      <c r="I108" s="39" t="s">
        <v>99</v>
      </c>
      <c r="J108" s="39" t="s">
        <v>99</v>
      </c>
    </row>
    <row r="109" spans="1:10" ht="19.5" customHeight="1">
      <c r="A109" s="57" t="s">
        <v>117</v>
      </c>
      <c r="B109" s="58">
        <v>6002</v>
      </c>
      <c r="C109" s="40">
        <v>781</v>
      </c>
      <c r="D109" s="40">
        <v>742.8</v>
      </c>
      <c r="E109" s="40">
        <v>781</v>
      </c>
      <c r="F109" s="40">
        <v>742.8</v>
      </c>
      <c r="G109" s="39" t="s">
        <v>99</v>
      </c>
      <c r="H109" s="39" t="s">
        <v>99</v>
      </c>
      <c r="I109" s="39" t="s">
        <v>99</v>
      </c>
      <c r="J109" s="39" t="s">
        <v>99</v>
      </c>
    </row>
    <row r="110" spans="1:10" ht="19.5" customHeight="1">
      <c r="A110" s="57" t="s">
        <v>118</v>
      </c>
      <c r="B110" s="58">
        <v>6003</v>
      </c>
      <c r="C110" s="40">
        <v>184.8</v>
      </c>
      <c r="D110" s="40">
        <v>226.2</v>
      </c>
      <c r="E110" s="40">
        <v>222.4</v>
      </c>
      <c r="F110" s="40">
        <v>226.2</v>
      </c>
      <c r="G110" s="39" t="s">
        <v>99</v>
      </c>
      <c r="H110" s="39" t="s">
        <v>99</v>
      </c>
      <c r="I110" s="39" t="s">
        <v>99</v>
      </c>
      <c r="J110" s="39" t="s">
        <v>99</v>
      </c>
    </row>
    <row r="111" spans="1:10" ht="19.5" customHeight="1">
      <c r="A111" s="52" t="s">
        <v>119</v>
      </c>
      <c r="B111" s="27">
        <v>6010</v>
      </c>
      <c r="C111" s="40">
        <v>138.4</v>
      </c>
      <c r="D111" s="40">
        <v>431.5</v>
      </c>
      <c r="E111" s="40">
        <v>126.2</v>
      </c>
      <c r="F111" s="40">
        <v>431.5</v>
      </c>
      <c r="G111" s="39" t="s">
        <v>99</v>
      </c>
      <c r="H111" s="39" t="s">
        <v>99</v>
      </c>
      <c r="I111" s="39" t="s">
        <v>99</v>
      </c>
      <c r="J111" s="39" t="s">
        <v>99</v>
      </c>
    </row>
    <row r="112" spans="1:10" ht="19.5" customHeight="1">
      <c r="A112" s="52" t="s">
        <v>120</v>
      </c>
      <c r="B112" s="27">
        <v>6011</v>
      </c>
      <c r="C112" s="40">
        <v>43.9</v>
      </c>
      <c r="D112" s="40">
        <v>6.9</v>
      </c>
      <c r="E112" s="40">
        <v>29.6</v>
      </c>
      <c r="F112" s="40">
        <v>6.9</v>
      </c>
      <c r="G112" s="39" t="s">
        <v>99</v>
      </c>
      <c r="H112" s="39" t="s">
        <v>99</v>
      </c>
      <c r="I112" s="39" t="s">
        <v>99</v>
      </c>
      <c r="J112" s="39" t="s">
        <v>99</v>
      </c>
    </row>
    <row r="113" spans="1:10" s="62" customFormat="1" ht="19.5" customHeight="1">
      <c r="A113" s="53" t="s">
        <v>121</v>
      </c>
      <c r="B113" s="27">
        <v>6020</v>
      </c>
      <c r="C113" s="61">
        <v>778.5</v>
      </c>
      <c r="D113" s="61">
        <f>D111+D107</f>
        <v>443.9</v>
      </c>
      <c r="E113" s="61">
        <f>E111+E107</f>
        <v>684.8000000000001</v>
      </c>
      <c r="F113" s="61">
        <f>F111+F107</f>
        <v>443.9</v>
      </c>
      <c r="G113" s="39" t="s">
        <v>99</v>
      </c>
      <c r="H113" s="39" t="s">
        <v>99</v>
      </c>
      <c r="I113" s="39" t="s">
        <v>99</v>
      </c>
      <c r="J113" s="39" t="s">
        <v>99</v>
      </c>
    </row>
    <row r="114" spans="1:10" ht="19.5" customHeight="1">
      <c r="A114" s="52" t="s">
        <v>122</v>
      </c>
      <c r="B114" s="27">
        <v>6030</v>
      </c>
      <c r="C114" s="40">
        <v>7.7</v>
      </c>
      <c r="D114" s="40">
        <v>21.2</v>
      </c>
      <c r="E114" s="40">
        <v>9.9</v>
      </c>
      <c r="F114" s="40">
        <v>21.2</v>
      </c>
      <c r="G114" s="39" t="s">
        <v>99</v>
      </c>
      <c r="H114" s="39" t="s">
        <v>99</v>
      </c>
      <c r="I114" s="39" t="s">
        <v>99</v>
      </c>
      <c r="J114" s="39" t="s">
        <v>99</v>
      </c>
    </row>
    <row r="115" spans="1:10" ht="19.5" customHeight="1">
      <c r="A115" s="52" t="s">
        <v>123</v>
      </c>
      <c r="B115" s="27">
        <v>6040</v>
      </c>
      <c r="C115" s="40">
        <v>87.1</v>
      </c>
      <c r="D115" s="40">
        <v>70.5</v>
      </c>
      <c r="E115" s="40">
        <v>62.5</v>
      </c>
      <c r="F115" s="40">
        <v>70.5</v>
      </c>
      <c r="G115" s="39" t="s">
        <v>99</v>
      </c>
      <c r="H115" s="39" t="s">
        <v>99</v>
      </c>
      <c r="I115" s="39" t="s">
        <v>99</v>
      </c>
      <c r="J115" s="39" t="s">
        <v>99</v>
      </c>
    </row>
    <row r="116" spans="1:10" s="62" customFormat="1" ht="19.5" customHeight="1">
      <c r="A116" s="53" t="s">
        <v>124</v>
      </c>
      <c r="B116" s="27">
        <v>6050</v>
      </c>
      <c r="C116" s="63">
        <f>SUM(C114:C115)</f>
        <v>94.8</v>
      </c>
      <c r="D116" s="63">
        <f>SUM(D114:D115)</f>
        <v>91.7</v>
      </c>
      <c r="E116" s="63">
        <f>SUM(E114:E115)</f>
        <v>72.4</v>
      </c>
      <c r="F116" s="63">
        <f>SUM(F114:F115)</f>
        <v>91.7</v>
      </c>
      <c r="G116" s="39" t="s">
        <v>99</v>
      </c>
      <c r="H116" s="39" t="s">
        <v>99</v>
      </c>
      <c r="I116" s="39" t="s">
        <v>99</v>
      </c>
      <c r="J116" s="39" t="s">
        <v>99</v>
      </c>
    </row>
    <row r="117" spans="1:10" ht="19.5" customHeight="1">
      <c r="A117" s="52" t="s">
        <v>125</v>
      </c>
      <c r="B117" s="27">
        <v>6060</v>
      </c>
      <c r="C117" s="40"/>
      <c r="D117" s="40"/>
      <c r="E117" s="40"/>
      <c r="F117" s="40"/>
      <c r="G117" s="40"/>
      <c r="H117" s="40"/>
      <c r="I117" s="40"/>
      <c r="J117" s="40"/>
    </row>
    <row r="118" spans="1:10" ht="19.5" customHeight="1">
      <c r="A118" s="52" t="s">
        <v>126</v>
      </c>
      <c r="B118" s="27">
        <v>6070</v>
      </c>
      <c r="C118" s="40"/>
      <c r="D118" s="40"/>
      <c r="E118" s="40"/>
      <c r="F118" s="40"/>
      <c r="G118" s="39" t="s">
        <v>99</v>
      </c>
      <c r="H118" s="39" t="s">
        <v>99</v>
      </c>
      <c r="I118" s="39" t="s">
        <v>99</v>
      </c>
      <c r="J118" s="39" t="s">
        <v>99</v>
      </c>
    </row>
    <row r="119" spans="1:10" s="62" customFormat="1" ht="19.5" customHeight="1">
      <c r="A119" s="53" t="s">
        <v>127</v>
      </c>
      <c r="B119" s="27">
        <v>6080</v>
      </c>
      <c r="C119" s="40">
        <v>683.7</v>
      </c>
      <c r="D119" s="40">
        <v>723.8</v>
      </c>
      <c r="E119" s="40">
        <v>684.5</v>
      </c>
      <c r="F119" s="40">
        <v>723.8</v>
      </c>
      <c r="G119" s="39" t="s">
        <v>99</v>
      </c>
      <c r="H119" s="39" t="s">
        <v>99</v>
      </c>
      <c r="I119" s="39" t="s">
        <v>99</v>
      </c>
      <c r="J119" s="39" t="s">
        <v>99</v>
      </c>
    </row>
    <row r="120" spans="1:10" s="62" customFormat="1" ht="19.5" customHeight="1">
      <c r="A120" s="256" t="s">
        <v>128</v>
      </c>
      <c r="B120" s="256"/>
      <c r="C120" s="256"/>
      <c r="D120" s="256"/>
      <c r="E120" s="256"/>
      <c r="F120" s="256"/>
      <c r="G120" s="256"/>
      <c r="H120" s="256"/>
      <c r="I120" s="256"/>
      <c r="J120" s="256"/>
    </row>
    <row r="121" spans="1:10" s="62" customFormat="1" ht="19.5" customHeight="1">
      <c r="A121" s="54" t="s">
        <v>129</v>
      </c>
      <c r="B121" s="64" t="s">
        <v>130</v>
      </c>
      <c r="C121" s="42">
        <f aca="true" t="shared" si="6" ref="C121:J121">SUM(C122:C124)</f>
        <v>0</v>
      </c>
      <c r="D121" s="42">
        <f t="shared" si="6"/>
        <v>0</v>
      </c>
      <c r="E121" s="42">
        <f t="shared" si="6"/>
        <v>0</v>
      </c>
      <c r="F121" s="42">
        <f t="shared" si="6"/>
        <v>0</v>
      </c>
      <c r="G121" s="42">
        <f t="shared" si="6"/>
        <v>0</v>
      </c>
      <c r="H121" s="42">
        <f t="shared" si="6"/>
        <v>0</v>
      </c>
      <c r="I121" s="42">
        <f t="shared" si="6"/>
        <v>0</v>
      </c>
      <c r="J121" s="42">
        <f t="shared" si="6"/>
        <v>0</v>
      </c>
    </row>
    <row r="122" spans="1:10" s="62" customFormat="1" ht="19.5" customHeight="1">
      <c r="A122" s="52" t="s">
        <v>131</v>
      </c>
      <c r="B122" s="65" t="s">
        <v>132</v>
      </c>
      <c r="C122" s="40"/>
      <c r="D122" s="40"/>
      <c r="E122" s="40"/>
      <c r="F122" s="66">
        <f>'6.1. Інша інфо_1'!G66</f>
        <v>0</v>
      </c>
      <c r="G122" s="40"/>
      <c r="H122" s="40"/>
      <c r="I122" s="40"/>
      <c r="J122" s="40"/>
    </row>
    <row r="123" spans="1:10" s="62" customFormat="1" ht="19.5" customHeight="1">
      <c r="A123" s="52" t="s">
        <v>133</v>
      </c>
      <c r="B123" s="65" t="s">
        <v>134</v>
      </c>
      <c r="C123" s="40"/>
      <c r="D123" s="40"/>
      <c r="E123" s="40"/>
      <c r="F123" s="66">
        <f>'6.1. Інша інфо_1'!G69</f>
        <v>0</v>
      </c>
      <c r="G123" s="40"/>
      <c r="H123" s="40"/>
      <c r="I123" s="40"/>
      <c r="J123" s="40"/>
    </row>
    <row r="124" spans="1:10" s="62" customFormat="1" ht="19.5" customHeight="1">
      <c r="A124" s="52" t="s">
        <v>135</v>
      </c>
      <c r="B124" s="65" t="s">
        <v>136</v>
      </c>
      <c r="C124" s="40"/>
      <c r="D124" s="40"/>
      <c r="E124" s="40"/>
      <c r="F124" s="66">
        <f>'6.1. Інша інфо_1'!G72</f>
        <v>0</v>
      </c>
      <c r="G124" s="40"/>
      <c r="H124" s="40"/>
      <c r="I124" s="40"/>
      <c r="J124" s="40"/>
    </row>
    <row r="125" spans="1:10" s="62" customFormat="1" ht="19.5" customHeight="1">
      <c r="A125" s="53" t="s">
        <v>137</v>
      </c>
      <c r="B125" s="65" t="s">
        <v>138</v>
      </c>
      <c r="C125" s="42">
        <f aca="true" t="shared" si="7" ref="C125:J125">SUM(C126:C128)</f>
        <v>0</v>
      </c>
      <c r="D125" s="42">
        <f t="shared" si="7"/>
        <v>0</v>
      </c>
      <c r="E125" s="42">
        <f t="shared" si="7"/>
        <v>0</v>
      </c>
      <c r="F125" s="42">
        <f t="shared" si="7"/>
        <v>0</v>
      </c>
      <c r="G125" s="42">
        <f t="shared" si="7"/>
        <v>0</v>
      </c>
      <c r="H125" s="42">
        <f t="shared" si="7"/>
        <v>0</v>
      </c>
      <c r="I125" s="42">
        <f t="shared" si="7"/>
        <v>0</v>
      </c>
      <c r="J125" s="42">
        <f t="shared" si="7"/>
        <v>0</v>
      </c>
    </row>
    <row r="126" spans="1:10" s="62" customFormat="1" ht="19.5" customHeight="1">
      <c r="A126" s="52" t="s">
        <v>131</v>
      </c>
      <c r="B126" s="65" t="s">
        <v>139</v>
      </c>
      <c r="C126" s="40"/>
      <c r="D126" s="40"/>
      <c r="E126" s="40"/>
      <c r="F126" s="66">
        <f>'6.1. Інша інфо_1'!J66</f>
        <v>0</v>
      </c>
      <c r="G126" s="40"/>
      <c r="H126" s="40"/>
      <c r="I126" s="40"/>
      <c r="J126" s="40"/>
    </row>
    <row r="127" spans="1:10" s="62" customFormat="1" ht="19.5" customHeight="1">
      <c r="A127" s="52" t="s">
        <v>133</v>
      </c>
      <c r="B127" s="65" t="s">
        <v>140</v>
      </c>
      <c r="C127" s="40"/>
      <c r="D127" s="40"/>
      <c r="E127" s="40"/>
      <c r="F127" s="66">
        <f>'6.1. Інша інфо_1'!J69</f>
        <v>0</v>
      </c>
      <c r="G127" s="40"/>
      <c r="H127" s="40"/>
      <c r="I127" s="40"/>
      <c r="J127" s="40"/>
    </row>
    <row r="128" spans="1:10" ht="19.5" customHeight="1">
      <c r="A128" s="60" t="s">
        <v>135</v>
      </c>
      <c r="B128" s="67" t="s">
        <v>141</v>
      </c>
      <c r="C128" s="40"/>
      <c r="D128" s="40"/>
      <c r="E128" s="40"/>
      <c r="F128" s="66">
        <f>'6.1. Інша інфо_1'!J72</f>
        <v>0</v>
      </c>
      <c r="G128" s="40"/>
      <c r="H128" s="40"/>
      <c r="I128" s="40"/>
      <c r="J128" s="40"/>
    </row>
    <row r="129" spans="1:10" ht="18.75">
      <c r="A129" s="256" t="s">
        <v>142</v>
      </c>
      <c r="B129" s="256"/>
      <c r="C129" s="256"/>
      <c r="D129" s="256"/>
      <c r="E129" s="256"/>
      <c r="F129" s="256"/>
      <c r="G129" s="256"/>
      <c r="H129" s="256"/>
      <c r="I129" s="256"/>
      <c r="J129" s="256"/>
    </row>
    <row r="130" spans="1:10" s="2" customFormat="1" ht="56.25">
      <c r="A130" s="53" t="s">
        <v>143</v>
      </c>
      <c r="B130" s="65" t="s">
        <v>144</v>
      </c>
      <c r="C130" s="68">
        <f>SUM(C131:C133)</f>
        <v>16</v>
      </c>
      <c r="D130" s="42">
        <f>SUM(D131:D133)</f>
        <v>11</v>
      </c>
      <c r="E130" s="42">
        <f>SUM(E131:E133)</f>
        <v>12</v>
      </c>
      <c r="F130" s="42">
        <f>SUM(F131:F133)</f>
        <v>11</v>
      </c>
      <c r="G130" s="39" t="s">
        <v>99</v>
      </c>
      <c r="H130" s="39" t="s">
        <v>99</v>
      </c>
      <c r="I130" s="39" t="s">
        <v>99</v>
      </c>
      <c r="J130" s="39" t="s">
        <v>99</v>
      </c>
    </row>
    <row r="131" spans="1:10" s="2" customFormat="1" ht="18.75">
      <c r="A131" s="47" t="s">
        <v>145</v>
      </c>
      <c r="B131" s="65" t="s">
        <v>146</v>
      </c>
      <c r="C131" s="39">
        <f>'6.1. Інша інфо_1'!D12</f>
        <v>1</v>
      </c>
      <c r="D131" s="39">
        <f>'6.1. Інша інфо_1'!F12</f>
        <v>1</v>
      </c>
      <c r="E131" s="39">
        <f>'6.1. Інша інфо_1'!H12</f>
        <v>1</v>
      </c>
      <c r="F131" s="39">
        <f>'6.1. Інша інфо_1'!J12</f>
        <v>1</v>
      </c>
      <c r="G131" s="39" t="s">
        <v>99</v>
      </c>
      <c r="H131" s="39" t="s">
        <v>99</v>
      </c>
      <c r="I131" s="39" t="s">
        <v>99</v>
      </c>
      <c r="J131" s="39" t="s">
        <v>99</v>
      </c>
    </row>
    <row r="132" spans="1:10" s="2" customFormat="1" ht="18.75">
      <c r="A132" s="47" t="s">
        <v>147</v>
      </c>
      <c r="B132" s="65" t="s">
        <v>148</v>
      </c>
      <c r="C132" s="39">
        <f>'6.1. Інша інфо_1'!D13</f>
        <v>3</v>
      </c>
      <c r="D132" s="39">
        <f>'6.1. Інша інфо_1'!F13</f>
        <v>2</v>
      </c>
      <c r="E132" s="39">
        <f>'6.1. Інша інфо_1'!H13</f>
        <v>2</v>
      </c>
      <c r="F132" s="39">
        <f>'6.1. Інша інфо_1'!J13</f>
        <v>2</v>
      </c>
      <c r="G132" s="39" t="s">
        <v>99</v>
      </c>
      <c r="H132" s="39" t="s">
        <v>99</v>
      </c>
      <c r="I132" s="39" t="s">
        <v>99</v>
      </c>
      <c r="J132" s="39" t="s">
        <v>99</v>
      </c>
    </row>
    <row r="133" spans="1:10" s="2" customFormat="1" ht="18.75">
      <c r="A133" s="47" t="s">
        <v>149</v>
      </c>
      <c r="B133" s="65" t="s">
        <v>150</v>
      </c>
      <c r="C133" s="39">
        <f>'6.1. Інша інфо_1'!D14</f>
        <v>12</v>
      </c>
      <c r="D133" s="39">
        <f>'6.1. Інша інфо_1'!F14</f>
        <v>8</v>
      </c>
      <c r="E133" s="39">
        <f>'6.1. Інша інфо_1'!H14</f>
        <v>9</v>
      </c>
      <c r="F133" s="39">
        <f>'6.1. Інша інфо_1'!J14</f>
        <v>8</v>
      </c>
      <c r="G133" s="39" t="s">
        <v>99</v>
      </c>
      <c r="H133" s="39" t="s">
        <v>99</v>
      </c>
      <c r="I133" s="39" t="s">
        <v>99</v>
      </c>
      <c r="J133" s="39" t="s">
        <v>99</v>
      </c>
    </row>
    <row r="134" spans="1:10" s="2" customFormat="1" ht="18.75">
      <c r="A134" s="53" t="s">
        <v>151</v>
      </c>
      <c r="B134" s="65" t="s">
        <v>152</v>
      </c>
      <c r="C134" s="42">
        <f>'I. Фін результат'!C94</f>
        <v>961.7</v>
      </c>
      <c r="D134" s="42">
        <f>'I. Фін результат'!D94</f>
        <v>844.1</v>
      </c>
      <c r="E134" s="42">
        <f>'I. Фін результат'!E94</f>
        <v>844.1</v>
      </c>
      <c r="F134" s="42">
        <f>'I. Фін результат'!F94</f>
        <v>956.4</v>
      </c>
      <c r="G134" s="39" t="s">
        <v>99</v>
      </c>
      <c r="H134" s="39" t="s">
        <v>99</v>
      </c>
      <c r="I134" s="39" t="s">
        <v>99</v>
      </c>
      <c r="J134" s="39" t="s">
        <v>99</v>
      </c>
    </row>
    <row r="135" spans="1:10" s="2" customFormat="1" ht="37.5">
      <c r="A135" s="53" t="s">
        <v>153</v>
      </c>
      <c r="B135" s="65" t="s">
        <v>154</v>
      </c>
      <c r="C135" s="45">
        <f>'6.1. Інша інфо_1'!D23</f>
        <v>5008.854166666667</v>
      </c>
      <c r="D135" s="45">
        <f>'6.1. Інша інфо_1'!F23</f>
        <v>6394.69696969697</v>
      </c>
      <c r="E135" s="45">
        <f>'6.1. Інша інфо_1'!H23</f>
        <v>5861.805555555556</v>
      </c>
      <c r="F135" s="45">
        <f>'6.1. Інша інфо_1'!J23</f>
        <v>7245.454545454545</v>
      </c>
      <c r="G135" s="39" t="s">
        <v>99</v>
      </c>
      <c r="H135" s="39" t="s">
        <v>99</v>
      </c>
      <c r="I135" s="39" t="s">
        <v>99</v>
      </c>
      <c r="J135" s="39" t="s">
        <v>99</v>
      </c>
    </row>
    <row r="136" spans="1:10" s="2" customFormat="1" ht="18.75">
      <c r="A136" s="47" t="s">
        <v>145</v>
      </c>
      <c r="B136" s="65" t="s">
        <v>155</v>
      </c>
      <c r="C136" s="39">
        <v>9250</v>
      </c>
      <c r="D136" s="39">
        <f>'6.1. Інша інфо_1'!F24</f>
        <v>12000</v>
      </c>
      <c r="E136" s="39">
        <f>'6.1. Інша інфо_1'!H24</f>
        <v>10158.333333333334</v>
      </c>
      <c r="F136" s="39">
        <f>'6.1. Інша інфо_1'!J24</f>
        <v>12000</v>
      </c>
      <c r="G136" s="39" t="s">
        <v>99</v>
      </c>
      <c r="H136" s="39" t="s">
        <v>99</v>
      </c>
      <c r="I136" s="39" t="s">
        <v>99</v>
      </c>
      <c r="J136" s="39" t="s">
        <v>99</v>
      </c>
    </row>
    <row r="137" spans="1:10" s="2" customFormat="1" ht="18.75">
      <c r="A137" s="47" t="s">
        <v>147</v>
      </c>
      <c r="B137" s="65" t="s">
        <v>156</v>
      </c>
      <c r="C137" s="39">
        <v>7258.3</v>
      </c>
      <c r="D137" s="39">
        <f>'6.1. Інша інфо_1'!F25</f>
        <v>9083.333333333334</v>
      </c>
      <c r="E137" s="39">
        <f>'6.1. Інша інфо_1'!H25</f>
        <v>10329.166666666668</v>
      </c>
      <c r="F137" s="39">
        <f>'6.1. Інша інфо_1'!J25</f>
        <v>9229.166666666666</v>
      </c>
      <c r="G137" s="39" t="s">
        <v>99</v>
      </c>
      <c r="H137" s="39" t="s">
        <v>99</v>
      </c>
      <c r="I137" s="39" t="s">
        <v>99</v>
      </c>
      <c r="J137" s="39" t="s">
        <v>99</v>
      </c>
    </row>
    <row r="138" spans="1:10" s="2" customFormat="1" ht="18.75">
      <c r="A138" s="47" t="s">
        <v>149</v>
      </c>
      <c r="B138" s="65" t="s">
        <v>157</v>
      </c>
      <c r="C138" s="39">
        <v>4093.1</v>
      </c>
      <c r="D138" s="39">
        <f>'6.1. Інша інфо_1'!F26</f>
        <v>5021.875000000001</v>
      </c>
      <c r="E138" s="39">
        <f>'6.1. Інша інфо_1'!H26</f>
        <v>4391.666666666667</v>
      </c>
      <c r="F138" s="39">
        <f>'6.1. Інша інфо_1'!J26</f>
        <v>6155.208333333333</v>
      </c>
      <c r="G138" s="39" t="s">
        <v>99</v>
      </c>
      <c r="H138" s="39" t="s">
        <v>99</v>
      </c>
      <c r="I138" s="39" t="s">
        <v>99</v>
      </c>
      <c r="J138" s="39" t="s">
        <v>99</v>
      </c>
    </row>
    <row r="139" spans="1:10" s="2" customFormat="1" ht="18.75">
      <c r="A139" s="69"/>
      <c r="C139" s="70"/>
      <c r="D139" s="71"/>
      <c r="E139" s="71"/>
      <c r="F139" s="71"/>
      <c r="G139" s="72"/>
      <c r="H139" s="72"/>
      <c r="I139" s="72"/>
      <c r="J139" s="72"/>
    </row>
    <row r="140" spans="1:10" s="2" customFormat="1" ht="18.75">
      <c r="A140" s="69"/>
      <c r="C140" s="70"/>
      <c r="D140" s="71"/>
      <c r="E140" s="71"/>
      <c r="F140" s="71"/>
      <c r="G140" s="72"/>
      <c r="H140" s="72"/>
      <c r="I140" s="72"/>
      <c r="J140" s="72"/>
    </row>
    <row r="141" spans="1:10" s="2" customFormat="1" ht="18" customHeight="1">
      <c r="A141" s="73" t="s">
        <v>158</v>
      </c>
      <c r="C141" s="257" t="s">
        <v>159</v>
      </c>
      <c r="D141" s="257"/>
      <c r="E141" s="257"/>
      <c r="F141" s="257"/>
      <c r="G141" s="74"/>
      <c r="H141" s="258" t="s">
        <v>160</v>
      </c>
      <c r="I141" s="258"/>
      <c r="J141" s="258"/>
    </row>
    <row r="142" spans="1:10" s="2" customFormat="1" ht="18.75">
      <c r="A142" s="2" t="s">
        <v>161</v>
      </c>
      <c r="B142" s="1"/>
      <c r="C142" s="254" t="s">
        <v>162</v>
      </c>
      <c r="D142" s="254"/>
      <c r="E142" s="254"/>
      <c r="F142" s="254"/>
      <c r="G142" s="7"/>
      <c r="H142" s="254" t="s">
        <v>163</v>
      </c>
      <c r="I142" s="254"/>
      <c r="J142" s="254"/>
    </row>
    <row r="143" spans="1:10" s="2" customFormat="1" ht="18.75">
      <c r="A143" s="75"/>
      <c r="F143" s="1"/>
      <c r="G143" s="1"/>
      <c r="H143" s="1"/>
      <c r="I143" s="1"/>
      <c r="J143" s="1"/>
    </row>
    <row r="144" spans="1:10" s="2" customFormat="1" ht="18.75">
      <c r="A144" s="75"/>
      <c r="F144" s="1"/>
      <c r="G144" s="1"/>
      <c r="H144" s="1"/>
      <c r="I144" s="1"/>
      <c r="J144" s="1"/>
    </row>
    <row r="145" spans="1:10" s="2" customFormat="1" ht="18.75">
      <c r="A145" s="75"/>
      <c r="F145" s="1"/>
      <c r="G145" s="1"/>
      <c r="H145" s="1"/>
      <c r="I145" s="1"/>
      <c r="J145" s="1"/>
    </row>
    <row r="146" spans="1:10" s="2" customFormat="1" ht="18.75">
      <c r="A146" s="75"/>
      <c r="F146" s="1"/>
      <c r="G146" s="1"/>
      <c r="H146" s="1"/>
      <c r="I146" s="1"/>
      <c r="J146" s="1"/>
    </row>
    <row r="147" spans="1:10" s="2" customFormat="1" ht="18.75">
      <c r="A147" s="75"/>
      <c r="F147" s="1"/>
      <c r="G147" s="1"/>
      <c r="H147" s="1"/>
      <c r="I147" s="1"/>
      <c r="J147" s="1"/>
    </row>
    <row r="148" spans="1:10" s="2" customFormat="1" ht="18.75">
      <c r="A148" s="75"/>
      <c r="F148" s="1"/>
      <c r="G148" s="1"/>
      <c r="H148" s="1"/>
      <c r="I148" s="1"/>
      <c r="J148" s="1"/>
    </row>
    <row r="149" spans="1:10" s="2" customFormat="1" ht="18.75">
      <c r="A149" s="75"/>
      <c r="F149" s="1"/>
      <c r="G149" s="1"/>
      <c r="H149" s="1"/>
      <c r="I149" s="1"/>
      <c r="J149" s="1"/>
    </row>
    <row r="150" spans="1:10" s="2" customFormat="1" ht="18.75">
      <c r="A150" s="75"/>
      <c r="F150" s="1"/>
      <c r="G150" s="1"/>
      <c r="H150" s="1"/>
      <c r="I150" s="1"/>
      <c r="J150" s="1"/>
    </row>
    <row r="151" spans="1:10" s="2" customFormat="1" ht="18.75">
      <c r="A151" s="75"/>
      <c r="F151" s="1"/>
      <c r="G151" s="1"/>
      <c r="H151" s="1"/>
      <c r="I151" s="1"/>
      <c r="J151" s="1"/>
    </row>
    <row r="152" spans="1:10" s="2" customFormat="1" ht="18.75">
      <c r="A152" s="75"/>
      <c r="F152" s="1"/>
      <c r="G152" s="1"/>
      <c r="H152" s="1"/>
      <c r="I152" s="1"/>
      <c r="J152" s="1"/>
    </row>
    <row r="153" spans="1:10" s="2" customFormat="1" ht="18.75">
      <c r="A153" s="75"/>
      <c r="F153" s="1"/>
      <c r="G153" s="1"/>
      <c r="H153" s="1"/>
      <c r="I153" s="1"/>
      <c r="J153" s="1"/>
    </row>
    <row r="154" spans="1:10" s="2" customFormat="1" ht="18.75">
      <c r="A154" s="75"/>
      <c r="F154" s="1"/>
      <c r="G154" s="1"/>
      <c r="H154" s="1"/>
      <c r="I154" s="1"/>
      <c r="J154" s="1"/>
    </row>
    <row r="155" spans="1:10" s="2" customFormat="1" ht="18.75">
      <c r="A155" s="75"/>
      <c r="F155" s="1"/>
      <c r="G155" s="1"/>
      <c r="H155" s="1"/>
      <c r="I155" s="1"/>
      <c r="J155" s="1"/>
    </row>
    <row r="156" spans="1:10" s="2" customFormat="1" ht="18.75">
      <c r="A156" s="75"/>
      <c r="F156" s="1"/>
      <c r="G156" s="1"/>
      <c r="H156" s="1"/>
      <c r="I156" s="1"/>
      <c r="J156" s="1"/>
    </row>
    <row r="157" spans="1:10" s="2" customFormat="1" ht="18.75">
      <c r="A157" s="75"/>
      <c r="F157" s="1"/>
      <c r="G157" s="1"/>
      <c r="H157" s="1"/>
      <c r="I157" s="1"/>
      <c r="J157" s="1"/>
    </row>
    <row r="158" spans="1:10" s="2" customFormat="1" ht="18.75">
      <c r="A158" s="75"/>
      <c r="F158" s="1"/>
      <c r="G158" s="1"/>
      <c r="H158" s="1"/>
      <c r="I158" s="1"/>
      <c r="J158" s="1"/>
    </row>
    <row r="159" spans="1:10" s="2" customFormat="1" ht="18.75">
      <c r="A159" s="75"/>
      <c r="F159" s="1"/>
      <c r="G159" s="1"/>
      <c r="H159" s="1"/>
      <c r="I159" s="1"/>
      <c r="J159" s="1"/>
    </row>
    <row r="160" spans="1:10" s="2" customFormat="1" ht="18.75">
      <c r="A160" s="75"/>
      <c r="F160" s="1"/>
      <c r="G160" s="1"/>
      <c r="H160" s="1"/>
      <c r="I160" s="1"/>
      <c r="J160" s="1"/>
    </row>
    <row r="161" spans="1:10" s="2" customFormat="1" ht="18.75">
      <c r="A161" s="75"/>
      <c r="F161" s="1"/>
      <c r="G161" s="1"/>
      <c r="H161" s="1"/>
      <c r="I161" s="1"/>
      <c r="J161" s="1"/>
    </row>
    <row r="162" spans="1:10" s="2" customFormat="1" ht="18.75">
      <c r="A162" s="75"/>
      <c r="F162" s="1"/>
      <c r="G162" s="1"/>
      <c r="H162" s="1"/>
      <c r="I162" s="1"/>
      <c r="J162" s="1"/>
    </row>
    <row r="163" spans="1:10" s="2" customFormat="1" ht="18.75">
      <c r="A163" s="75"/>
      <c r="F163" s="1"/>
      <c r="G163" s="1"/>
      <c r="H163" s="1"/>
      <c r="I163" s="1"/>
      <c r="J163" s="1"/>
    </row>
    <row r="164" spans="1:10" s="2" customFormat="1" ht="18.75">
      <c r="A164" s="75"/>
      <c r="F164" s="1"/>
      <c r="G164" s="1"/>
      <c r="H164" s="1"/>
      <c r="I164" s="1"/>
      <c r="J164" s="1"/>
    </row>
    <row r="165" spans="1:10" s="2" customFormat="1" ht="18.75">
      <c r="A165" s="75"/>
      <c r="F165" s="1"/>
      <c r="G165" s="1"/>
      <c r="H165" s="1"/>
      <c r="I165" s="1"/>
      <c r="J165" s="1"/>
    </row>
    <row r="166" spans="1:10" s="2" customFormat="1" ht="18.75">
      <c r="A166" s="75"/>
      <c r="F166" s="1"/>
      <c r="G166" s="1"/>
      <c r="H166" s="1"/>
      <c r="I166" s="1"/>
      <c r="J166" s="1"/>
    </row>
    <row r="167" spans="1:10" s="2" customFormat="1" ht="18.75">
      <c r="A167" s="75"/>
      <c r="F167" s="1"/>
      <c r="G167" s="1"/>
      <c r="H167" s="1"/>
      <c r="I167" s="1"/>
      <c r="J167" s="1"/>
    </row>
    <row r="168" spans="1:10" s="2" customFormat="1" ht="18.75">
      <c r="A168" s="75"/>
      <c r="F168" s="1"/>
      <c r="G168" s="1"/>
      <c r="H168" s="1"/>
      <c r="I168" s="1"/>
      <c r="J168" s="1"/>
    </row>
    <row r="169" spans="1:10" s="2" customFormat="1" ht="18.75">
      <c r="A169" s="75"/>
      <c r="F169" s="1"/>
      <c r="G169" s="1"/>
      <c r="H169" s="1"/>
      <c r="I169" s="1"/>
      <c r="J169" s="1"/>
    </row>
    <row r="170" spans="1:10" s="2" customFormat="1" ht="18.75">
      <c r="A170" s="75"/>
      <c r="F170" s="1"/>
      <c r="G170" s="1"/>
      <c r="H170" s="1"/>
      <c r="I170" s="1"/>
      <c r="J170" s="1"/>
    </row>
    <row r="171" spans="1:10" s="2" customFormat="1" ht="18.75">
      <c r="A171" s="75"/>
      <c r="F171" s="1"/>
      <c r="G171" s="1"/>
      <c r="H171" s="1"/>
      <c r="I171" s="1"/>
      <c r="J171" s="1"/>
    </row>
    <row r="172" spans="1:10" s="2" customFormat="1" ht="18.75">
      <c r="A172" s="75"/>
      <c r="F172" s="1"/>
      <c r="G172" s="1"/>
      <c r="H172" s="1"/>
      <c r="I172" s="1"/>
      <c r="J172" s="1"/>
    </row>
    <row r="173" spans="1:10" s="2" customFormat="1" ht="18.75">
      <c r="A173" s="75"/>
      <c r="F173" s="1"/>
      <c r="G173" s="1"/>
      <c r="H173" s="1"/>
      <c r="I173" s="1"/>
      <c r="J173" s="1"/>
    </row>
    <row r="174" spans="1:10" s="2" customFormat="1" ht="18.75">
      <c r="A174" s="75"/>
      <c r="F174" s="1"/>
      <c r="G174" s="1"/>
      <c r="H174" s="1"/>
      <c r="I174" s="1"/>
      <c r="J174" s="1"/>
    </row>
    <row r="175" spans="1:10" s="2" customFormat="1" ht="18.75">
      <c r="A175" s="75"/>
      <c r="F175" s="1"/>
      <c r="G175" s="1"/>
      <c r="H175" s="1"/>
      <c r="I175" s="1"/>
      <c r="J175" s="1"/>
    </row>
    <row r="176" spans="1:10" s="2" customFormat="1" ht="18.75">
      <c r="A176" s="75"/>
      <c r="F176" s="1"/>
      <c r="G176" s="1"/>
      <c r="H176" s="1"/>
      <c r="I176" s="1"/>
      <c r="J176" s="1"/>
    </row>
    <row r="177" spans="1:10" s="2" customFormat="1" ht="18.75">
      <c r="A177" s="75"/>
      <c r="F177" s="1"/>
      <c r="G177" s="1"/>
      <c r="H177" s="1"/>
      <c r="I177" s="1"/>
      <c r="J177" s="1"/>
    </row>
    <row r="178" spans="1:10" s="2" customFormat="1" ht="18.75">
      <c r="A178" s="75"/>
      <c r="F178" s="1"/>
      <c r="G178" s="1"/>
      <c r="H178" s="1"/>
      <c r="I178" s="1"/>
      <c r="J178" s="1"/>
    </row>
    <row r="179" spans="1:10" s="2" customFormat="1" ht="18.75">
      <c r="A179" s="75"/>
      <c r="F179" s="1"/>
      <c r="G179" s="1"/>
      <c r="H179" s="1"/>
      <c r="I179" s="1"/>
      <c r="J179" s="1"/>
    </row>
    <row r="180" spans="1:10" s="2" customFormat="1" ht="18.75">
      <c r="A180" s="75"/>
      <c r="F180" s="1"/>
      <c r="G180" s="1"/>
      <c r="H180" s="1"/>
      <c r="I180" s="1"/>
      <c r="J180" s="1"/>
    </row>
    <row r="181" spans="1:10" s="2" customFormat="1" ht="18.75">
      <c r="A181" s="75"/>
      <c r="F181" s="1"/>
      <c r="G181" s="1"/>
      <c r="H181" s="1"/>
      <c r="I181" s="1"/>
      <c r="J181" s="1"/>
    </row>
    <row r="182" spans="1:10" s="2" customFormat="1" ht="18.75">
      <c r="A182" s="75"/>
      <c r="F182" s="1"/>
      <c r="G182" s="1"/>
      <c r="H182" s="1"/>
      <c r="I182" s="1"/>
      <c r="J182" s="1"/>
    </row>
    <row r="183" spans="1:10" s="2" customFormat="1" ht="18.75">
      <c r="A183" s="75"/>
      <c r="F183" s="1"/>
      <c r="G183" s="1"/>
      <c r="H183" s="1"/>
      <c r="I183" s="1"/>
      <c r="J183" s="1"/>
    </row>
    <row r="184" spans="1:10" s="2" customFormat="1" ht="18.75">
      <c r="A184" s="75"/>
      <c r="F184" s="1"/>
      <c r="G184" s="1"/>
      <c r="H184" s="1"/>
      <c r="I184" s="1"/>
      <c r="J184" s="1"/>
    </row>
    <row r="185" spans="1:10" s="2" customFormat="1" ht="18.75">
      <c r="A185" s="75"/>
      <c r="F185" s="1"/>
      <c r="G185" s="1"/>
      <c r="H185" s="1"/>
      <c r="I185" s="1"/>
      <c r="J185" s="1"/>
    </row>
    <row r="186" spans="1:10" s="2" customFormat="1" ht="18.75">
      <c r="A186" s="75"/>
      <c r="F186" s="1"/>
      <c r="G186" s="1"/>
      <c r="H186" s="1"/>
      <c r="I186" s="1"/>
      <c r="J186" s="1"/>
    </row>
    <row r="187" spans="1:10" s="2" customFormat="1" ht="18.75">
      <c r="A187" s="75"/>
      <c r="F187" s="1"/>
      <c r="G187" s="1"/>
      <c r="H187" s="1"/>
      <c r="I187" s="1"/>
      <c r="J187" s="1"/>
    </row>
    <row r="188" spans="1:10" s="2" customFormat="1" ht="18.75">
      <c r="A188" s="75"/>
      <c r="F188" s="1"/>
      <c r="G188" s="1"/>
      <c r="H188" s="1"/>
      <c r="I188" s="1"/>
      <c r="J188" s="1"/>
    </row>
    <row r="189" spans="1:10" s="2" customFormat="1" ht="18.75">
      <c r="A189" s="75"/>
      <c r="F189" s="1"/>
      <c r="G189" s="1"/>
      <c r="H189" s="1"/>
      <c r="I189" s="1"/>
      <c r="J189" s="1"/>
    </row>
    <row r="190" spans="1:10" s="2" customFormat="1" ht="18.75">
      <c r="A190" s="75"/>
      <c r="F190" s="1"/>
      <c r="G190" s="1"/>
      <c r="H190" s="1"/>
      <c r="I190" s="1"/>
      <c r="J190" s="1"/>
    </row>
    <row r="191" spans="1:10" s="2" customFormat="1" ht="18.75">
      <c r="A191" s="75"/>
      <c r="F191" s="1"/>
      <c r="G191" s="1"/>
      <c r="H191" s="1"/>
      <c r="I191" s="1"/>
      <c r="J191" s="1"/>
    </row>
    <row r="192" spans="1:10" s="2" customFormat="1" ht="18.75">
      <c r="A192" s="75"/>
      <c r="F192" s="1"/>
      <c r="G192" s="1"/>
      <c r="H192" s="1"/>
      <c r="I192" s="1"/>
      <c r="J192" s="1"/>
    </row>
    <row r="193" spans="1:10" s="2" customFormat="1" ht="18.75">
      <c r="A193" s="75"/>
      <c r="F193" s="1"/>
      <c r="G193" s="1"/>
      <c r="H193" s="1"/>
      <c r="I193" s="1"/>
      <c r="J193" s="1"/>
    </row>
    <row r="194" spans="1:10" s="2" customFormat="1" ht="18.75">
      <c r="A194" s="75"/>
      <c r="F194" s="1"/>
      <c r="G194" s="1"/>
      <c r="H194" s="1"/>
      <c r="I194" s="1"/>
      <c r="J194" s="1"/>
    </row>
    <row r="195" spans="1:10" s="2" customFormat="1" ht="18.75">
      <c r="A195" s="75"/>
      <c r="F195" s="1"/>
      <c r="G195" s="1"/>
      <c r="H195" s="1"/>
      <c r="I195" s="1"/>
      <c r="J195" s="1"/>
    </row>
    <row r="196" spans="1:10" s="2" customFormat="1" ht="18.75">
      <c r="A196" s="75"/>
      <c r="F196" s="1"/>
      <c r="G196" s="1"/>
      <c r="H196" s="1"/>
      <c r="I196" s="1"/>
      <c r="J196" s="1"/>
    </row>
    <row r="197" spans="1:10" s="2" customFormat="1" ht="18.75">
      <c r="A197" s="75"/>
      <c r="F197" s="1"/>
      <c r="G197" s="1"/>
      <c r="H197" s="1"/>
      <c r="I197" s="1"/>
      <c r="J197" s="1"/>
    </row>
    <row r="198" spans="1:10" s="2" customFormat="1" ht="18.75">
      <c r="A198" s="75"/>
      <c r="F198" s="1"/>
      <c r="G198" s="1"/>
      <c r="H198" s="1"/>
      <c r="I198" s="1"/>
      <c r="J198" s="1"/>
    </row>
    <row r="199" spans="1:10" s="2" customFormat="1" ht="18.75">
      <c r="A199" s="75"/>
      <c r="F199" s="1"/>
      <c r="G199" s="1"/>
      <c r="H199" s="1"/>
      <c r="I199" s="1"/>
      <c r="J199" s="1"/>
    </row>
    <row r="200" spans="1:10" s="2" customFormat="1" ht="18.75">
      <c r="A200" s="75"/>
      <c r="F200" s="1"/>
      <c r="G200" s="1"/>
      <c r="H200" s="1"/>
      <c r="I200" s="1"/>
      <c r="J200" s="1"/>
    </row>
    <row r="201" spans="1:10" s="2" customFormat="1" ht="18.75">
      <c r="A201" s="75"/>
      <c r="F201" s="1"/>
      <c r="G201" s="1"/>
      <c r="H201" s="1"/>
      <c r="I201" s="1"/>
      <c r="J201" s="1"/>
    </row>
    <row r="202" spans="1:10" s="2" customFormat="1" ht="18.75">
      <c r="A202" s="75"/>
      <c r="F202" s="1"/>
      <c r="G202" s="1"/>
      <c r="H202" s="1"/>
      <c r="I202" s="1"/>
      <c r="J202" s="1"/>
    </row>
    <row r="203" spans="1:10" s="2" customFormat="1" ht="18.75">
      <c r="A203" s="75"/>
      <c r="F203" s="1"/>
      <c r="G203" s="1"/>
      <c r="H203" s="1"/>
      <c r="I203" s="1"/>
      <c r="J203" s="1"/>
    </row>
    <row r="204" spans="1:10" s="2" customFormat="1" ht="18.75">
      <c r="A204" s="75"/>
      <c r="F204" s="1"/>
      <c r="G204" s="1"/>
      <c r="H204" s="1"/>
      <c r="I204" s="1"/>
      <c r="J204" s="1"/>
    </row>
    <row r="205" spans="1:10" s="2" customFormat="1" ht="18.75">
      <c r="A205" s="75"/>
      <c r="F205" s="1"/>
      <c r="G205" s="1"/>
      <c r="H205" s="1"/>
      <c r="I205" s="1"/>
      <c r="J205" s="1"/>
    </row>
    <row r="206" spans="1:10" s="2" customFormat="1" ht="18.75">
      <c r="A206" s="75"/>
      <c r="F206" s="1"/>
      <c r="G206" s="1"/>
      <c r="H206" s="1"/>
      <c r="I206" s="1"/>
      <c r="J206" s="1"/>
    </row>
    <row r="207" spans="1:10" s="2" customFormat="1" ht="18.75">
      <c r="A207" s="75"/>
      <c r="F207" s="1"/>
      <c r="G207" s="1"/>
      <c r="H207" s="1"/>
      <c r="I207" s="1"/>
      <c r="J207" s="1"/>
    </row>
    <row r="208" spans="1:10" s="2" customFormat="1" ht="18.75">
      <c r="A208" s="75"/>
      <c r="F208" s="1"/>
      <c r="G208" s="1"/>
      <c r="H208" s="1"/>
      <c r="I208" s="1"/>
      <c r="J208" s="1"/>
    </row>
    <row r="209" spans="1:10" s="2" customFormat="1" ht="18.75">
      <c r="A209" s="75"/>
      <c r="F209" s="1"/>
      <c r="G209" s="1"/>
      <c r="H209" s="1"/>
      <c r="I209" s="1"/>
      <c r="J209" s="1"/>
    </row>
    <row r="210" spans="1:10" s="2" customFormat="1" ht="18.75">
      <c r="A210" s="75"/>
      <c r="F210" s="1"/>
      <c r="G210" s="1"/>
      <c r="H210" s="1"/>
      <c r="I210" s="1"/>
      <c r="J210" s="1"/>
    </row>
    <row r="211" spans="1:10" s="2" customFormat="1" ht="18.75">
      <c r="A211" s="75"/>
      <c r="F211" s="1"/>
      <c r="G211" s="1"/>
      <c r="H211" s="1"/>
      <c r="I211" s="1"/>
      <c r="J211" s="1"/>
    </row>
    <row r="212" spans="1:10" s="2" customFormat="1" ht="18.75">
      <c r="A212" s="75"/>
      <c r="F212" s="1"/>
      <c r="G212" s="1"/>
      <c r="H212" s="1"/>
      <c r="I212" s="1"/>
      <c r="J212" s="1"/>
    </row>
    <row r="213" spans="1:10" s="2" customFormat="1" ht="18.75">
      <c r="A213" s="75"/>
      <c r="F213" s="1"/>
      <c r="G213" s="1"/>
      <c r="H213" s="1"/>
      <c r="I213" s="1"/>
      <c r="J213" s="1"/>
    </row>
    <row r="214" spans="1:10" s="2" customFormat="1" ht="18.75">
      <c r="A214" s="75"/>
      <c r="F214" s="1"/>
      <c r="G214" s="1"/>
      <c r="H214" s="1"/>
      <c r="I214" s="1"/>
      <c r="J214" s="1"/>
    </row>
    <row r="215" spans="1:10" s="2" customFormat="1" ht="18.75">
      <c r="A215" s="75"/>
      <c r="F215" s="1"/>
      <c r="G215" s="1"/>
      <c r="H215" s="1"/>
      <c r="I215" s="1"/>
      <c r="J215" s="1"/>
    </row>
    <row r="216" spans="1:10" s="2" customFormat="1" ht="18.75">
      <c r="A216" s="75"/>
      <c r="F216" s="1"/>
      <c r="G216" s="1"/>
      <c r="H216" s="1"/>
      <c r="I216" s="1"/>
      <c r="J216" s="1"/>
    </row>
    <row r="217" spans="1:10" s="2" customFormat="1" ht="18.75">
      <c r="A217" s="75"/>
      <c r="F217" s="1"/>
      <c r="G217" s="1"/>
      <c r="H217" s="1"/>
      <c r="I217" s="1"/>
      <c r="J217" s="1"/>
    </row>
    <row r="218" spans="1:10" s="2" customFormat="1" ht="18.75">
      <c r="A218" s="75"/>
      <c r="F218" s="1"/>
      <c r="G218" s="1"/>
      <c r="H218" s="1"/>
      <c r="I218" s="1"/>
      <c r="J218" s="1"/>
    </row>
    <row r="219" spans="1:10" s="2" customFormat="1" ht="18.75">
      <c r="A219" s="75"/>
      <c r="F219" s="1"/>
      <c r="G219" s="1"/>
      <c r="H219" s="1"/>
      <c r="I219" s="1"/>
      <c r="J219" s="1"/>
    </row>
    <row r="220" spans="1:10" s="2" customFormat="1" ht="18.75">
      <c r="A220" s="75"/>
      <c r="F220" s="1"/>
      <c r="G220" s="1"/>
      <c r="H220" s="1"/>
      <c r="I220" s="1"/>
      <c r="J220" s="1"/>
    </row>
    <row r="221" spans="1:10" s="2" customFormat="1" ht="18.75">
      <c r="A221" s="75"/>
      <c r="F221" s="1"/>
      <c r="G221" s="1"/>
      <c r="H221" s="1"/>
      <c r="I221" s="1"/>
      <c r="J221" s="1"/>
    </row>
    <row r="222" spans="1:10" s="2" customFormat="1" ht="18.75">
      <c r="A222" s="75"/>
      <c r="F222" s="1"/>
      <c r="G222" s="1"/>
      <c r="H222" s="1"/>
      <c r="I222" s="1"/>
      <c r="J222" s="1"/>
    </row>
    <row r="223" spans="1:10" s="2" customFormat="1" ht="18.75">
      <c r="A223" s="75"/>
      <c r="F223" s="1"/>
      <c r="G223" s="1"/>
      <c r="H223" s="1"/>
      <c r="I223" s="1"/>
      <c r="J223" s="1"/>
    </row>
    <row r="224" spans="1:10" s="2" customFormat="1" ht="18.75">
      <c r="A224" s="75"/>
      <c r="F224" s="1"/>
      <c r="G224" s="1"/>
      <c r="H224" s="1"/>
      <c r="I224" s="1"/>
      <c r="J224" s="1"/>
    </row>
    <row r="225" spans="1:10" s="2" customFormat="1" ht="18.75">
      <c r="A225" s="75"/>
      <c r="F225" s="1"/>
      <c r="G225" s="1"/>
      <c r="H225" s="1"/>
      <c r="I225" s="1"/>
      <c r="J225" s="1"/>
    </row>
    <row r="226" spans="1:10" s="2" customFormat="1" ht="18.75">
      <c r="A226" s="75"/>
      <c r="F226" s="1"/>
      <c r="G226" s="1"/>
      <c r="H226" s="1"/>
      <c r="I226" s="1"/>
      <c r="J226" s="1"/>
    </row>
    <row r="227" spans="1:10" s="2" customFormat="1" ht="18.75">
      <c r="A227" s="75"/>
      <c r="F227" s="1"/>
      <c r="G227" s="1"/>
      <c r="H227" s="1"/>
      <c r="I227" s="1"/>
      <c r="J227" s="1"/>
    </row>
    <row r="228" spans="1:10" s="2" customFormat="1" ht="18.75">
      <c r="A228" s="75"/>
      <c r="F228" s="1"/>
      <c r="G228" s="1"/>
      <c r="H228" s="1"/>
      <c r="I228" s="1"/>
      <c r="J228" s="1"/>
    </row>
    <row r="229" spans="1:10" s="2" customFormat="1" ht="18.75">
      <c r="A229" s="75"/>
      <c r="F229" s="1"/>
      <c r="G229" s="1"/>
      <c r="H229" s="1"/>
      <c r="I229" s="1"/>
      <c r="J229" s="1"/>
    </row>
    <row r="230" spans="1:10" s="2" customFormat="1" ht="18.75">
      <c r="A230" s="75"/>
      <c r="F230" s="1"/>
      <c r="G230" s="1"/>
      <c r="H230" s="1"/>
      <c r="I230" s="1"/>
      <c r="J230" s="1"/>
    </row>
    <row r="231" spans="1:10" s="2" customFormat="1" ht="18.75">
      <c r="A231" s="75"/>
      <c r="F231" s="1"/>
      <c r="G231" s="1"/>
      <c r="H231" s="1"/>
      <c r="I231" s="1"/>
      <c r="J231" s="1"/>
    </row>
    <row r="232" spans="1:10" s="2" customFormat="1" ht="18.75">
      <c r="A232" s="75"/>
      <c r="F232" s="1"/>
      <c r="G232" s="1"/>
      <c r="H232" s="1"/>
      <c r="I232" s="1"/>
      <c r="J232" s="1"/>
    </row>
    <row r="233" spans="1:10" s="2" customFormat="1" ht="18.75">
      <c r="A233" s="75"/>
      <c r="F233" s="1"/>
      <c r="G233" s="1"/>
      <c r="H233" s="1"/>
      <c r="I233" s="1"/>
      <c r="J233" s="1"/>
    </row>
    <row r="234" spans="1:10" s="2" customFormat="1" ht="18.75">
      <c r="A234" s="75"/>
      <c r="F234" s="1"/>
      <c r="G234" s="1"/>
      <c r="H234" s="1"/>
      <c r="I234" s="1"/>
      <c r="J234" s="1"/>
    </row>
    <row r="235" spans="1:10" s="2" customFormat="1" ht="18.75">
      <c r="A235" s="75"/>
      <c r="F235" s="1"/>
      <c r="G235" s="1"/>
      <c r="H235" s="1"/>
      <c r="I235" s="1"/>
      <c r="J235" s="1"/>
    </row>
    <row r="236" spans="1:10" s="2" customFormat="1" ht="18.75">
      <c r="A236" s="75"/>
      <c r="F236" s="1"/>
      <c r="G236" s="1"/>
      <c r="H236" s="1"/>
      <c r="I236" s="1"/>
      <c r="J236" s="1"/>
    </row>
    <row r="237" spans="1:10" s="2" customFormat="1" ht="18.75">
      <c r="A237" s="75"/>
      <c r="F237" s="1"/>
      <c r="G237" s="1"/>
      <c r="H237" s="1"/>
      <c r="I237" s="1"/>
      <c r="J237" s="1"/>
    </row>
    <row r="238" spans="1:10" s="2" customFormat="1" ht="18.75">
      <c r="A238" s="75"/>
      <c r="F238" s="1"/>
      <c r="G238" s="1"/>
      <c r="H238" s="1"/>
      <c r="I238" s="1"/>
      <c r="J238" s="1"/>
    </row>
    <row r="239" spans="1:10" s="2" customFormat="1" ht="18.75">
      <c r="A239" s="75"/>
      <c r="F239" s="1"/>
      <c r="G239" s="1"/>
      <c r="H239" s="1"/>
      <c r="I239" s="1"/>
      <c r="J239" s="1"/>
    </row>
    <row r="240" spans="1:10" s="2" customFormat="1" ht="18.75">
      <c r="A240" s="75"/>
      <c r="F240" s="1"/>
      <c r="G240" s="1"/>
      <c r="H240" s="1"/>
      <c r="I240" s="1"/>
      <c r="J240" s="1"/>
    </row>
    <row r="241" spans="1:10" s="2" customFormat="1" ht="18.75">
      <c r="A241" s="75"/>
      <c r="F241" s="1"/>
      <c r="G241" s="1"/>
      <c r="H241" s="1"/>
      <c r="I241" s="1"/>
      <c r="J241" s="1"/>
    </row>
    <row r="242" spans="1:10" s="2" customFormat="1" ht="18.75">
      <c r="A242" s="75"/>
      <c r="F242" s="1"/>
      <c r="G242" s="1"/>
      <c r="H242" s="1"/>
      <c r="I242" s="1"/>
      <c r="J242" s="1"/>
    </row>
    <row r="243" spans="1:10" s="2" customFormat="1" ht="18.75">
      <c r="A243" s="75"/>
      <c r="F243" s="1"/>
      <c r="G243" s="1"/>
      <c r="H243" s="1"/>
      <c r="I243" s="1"/>
      <c r="J243" s="1"/>
    </row>
    <row r="244" spans="1:10" s="2" customFormat="1" ht="18.75">
      <c r="A244" s="75"/>
      <c r="F244" s="1"/>
      <c r="G244" s="1"/>
      <c r="H244" s="1"/>
      <c r="I244" s="1"/>
      <c r="J244" s="1"/>
    </row>
    <row r="245" spans="1:10" s="2" customFormat="1" ht="18.75">
      <c r="A245" s="75"/>
      <c r="F245" s="1"/>
      <c r="G245" s="1"/>
      <c r="H245" s="1"/>
      <c r="I245" s="1"/>
      <c r="J245" s="1"/>
    </row>
    <row r="246" spans="1:10" s="2" customFormat="1" ht="18.75">
      <c r="A246" s="75"/>
      <c r="F246" s="1"/>
      <c r="G246" s="1"/>
      <c r="H246" s="1"/>
      <c r="I246" s="1"/>
      <c r="J246" s="1"/>
    </row>
    <row r="247" spans="1:10" s="2" customFormat="1" ht="18.75">
      <c r="A247" s="75"/>
      <c r="F247" s="1"/>
      <c r="G247" s="1"/>
      <c r="H247" s="1"/>
      <c r="I247" s="1"/>
      <c r="J247" s="1"/>
    </row>
    <row r="248" spans="1:10" s="2" customFormat="1" ht="18.75">
      <c r="A248" s="75"/>
      <c r="F248" s="1"/>
      <c r="G248" s="1"/>
      <c r="H248" s="1"/>
      <c r="I248" s="1"/>
      <c r="J248" s="1"/>
    </row>
    <row r="249" spans="1:10" s="2" customFormat="1" ht="18.75">
      <c r="A249" s="75"/>
      <c r="F249" s="1"/>
      <c r="G249" s="1"/>
      <c r="H249" s="1"/>
      <c r="I249" s="1"/>
      <c r="J249" s="1"/>
    </row>
    <row r="250" spans="1:10" s="2" customFormat="1" ht="18.75">
      <c r="A250" s="75"/>
      <c r="F250" s="1"/>
      <c r="G250" s="1"/>
      <c r="H250" s="1"/>
      <c r="I250" s="1"/>
      <c r="J250" s="1"/>
    </row>
    <row r="251" spans="1:10" s="2" customFormat="1" ht="18.75">
      <c r="A251" s="75"/>
      <c r="F251" s="1"/>
      <c r="G251" s="1"/>
      <c r="H251" s="1"/>
      <c r="I251" s="1"/>
      <c r="J251" s="1"/>
    </row>
    <row r="252" spans="1:10" s="2" customFormat="1" ht="18.75">
      <c r="A252" s="75"/>
      <c r="F252" s="1"/>
      <c r="G252" s="1"/>
      <c r="H252" s="1"/>
      <c r="I252" s="1"/>
      <c r="J252" s="1"/>
    </row>
    <row r="253" spans="1:10" s="2" customFormat="1" ht="18.75">
      <c r="A253" s="75"/>
      <c r="F253" s="1"/>
      <c r="G253" s="1"/>
      <c r="H253" s="1"/>
      <c r="I253" s="1"/>
      <c r="J253" s="1"/>
    </row>
    <row r="254" spans="1:10" s="2" customFormat="1" ht="18.75">
      <c r="A254" s="75"/>
      <c r="F254" s="1"/>
      <c r="G254" s="1"/>
      <c r="H254" s="1"/>
      <c r="I254" s="1"/>
      <c r="J254" s="1"/>
    </row>
    <row r="255" spans="1:10" s="2" customFormat="1" ht="18.75">
      <c r="A255" s="75"/>
      <c r="F255" s="1"/>
      <c r="G255" s="1"/>
      <c r="H255" s="1"/>
      <c r="I255" s="1"/>
      <c r="J255" s="1"/>
    </row>
    <row r="256" spans="1:10" s="2" customFormat="1" ht="18.75">
      <c r="A256" s="75"/>
      <c r="F256" s="1"/>
      <c r="G256" s="1"/>
      <c r="H256" s="1"/>
      <c r="I256" s="1"/>
      <c r="J256" s="1"/>
    </row>
    <row r="257" spans="1:10" s="2" customFormat="1" ht="18.75">
      <c r="A257" s="75"/>
      <c r="F257" s="1"/>
      <c r="G257" s="1"/>
      <c r="H257" s="1"/>
      <c r="I257" s="1"/>
      <c r="J257" s="1"/>
    </row>
    <row r="258" spans="1:10" s="2" customFormat="1" ht="18.75">
      <c r="A258" s="75"/>
      <c r="F258" s="1"/>
      <c r="G258" s="1"/>
      <c r="H258" s="1"/>
      <c r="I258" s="1"/>
      <c r="J258" s="1"/>
    </row>
    <row r="259" spans="1:10" s="2" customFormat="1" ht="18.75">
      <c r="A259" s="75"/>
      <c r="F259" s="1"/>
      <c r="G259" s="1"/>
      <c r="H259" s="1"/>
      <c r="I259" s="1"/>
      <c r="J259" s="1"/>
    </row>
    <row r="260" spans="1:10" s="2" customFormat="1" ht="18.75">
      <c r="A260" s="75"/>
      <c r="F260" s="1"/>
      <c r="G260" s="1"/>
      <c r="H260" s="1"/>
      <c r="I260" s="1"/>
      <c r="J260" s="1"/>
    </row>
    <row r="261" spans="1:10" s="2" customFormat="1" ht="18.75">
      <c r="A261" s="75"/>
      <c r="F261" s="1"/>
      <c r="G261" s="1"/>
      <c r="H261" s="1"/>
      <c r="I261" s="1"/>
      <c r="J261" s="1"/>
    </row>
    <row r="262" spans="1:10" s="2" customFormat="1" ht="18.75">
      <c r="A262" s="75"/>
      <c r="F262" s="1"/>
      <c r="G262" s="1"/>
      <c r="H262" s="1"/>
      <c r="I262" s="1"/>
      <c r="J262" s="1"/>
    </row>
    <row r="263" spans="1:10" s="2" customFormat="1" ht="18.75">
      <c r="A263" s="75"/>
      <c r="F263" s="1"/>
      <c r="G263" s="1"/>
      <c r="H263" s="1"/>
      <c r="I263" s="1"/>
      <c r="J263" s="1"/>
    </row>
    <row r="264" spans="1:10" s="2" customFormat="1" ht="18.75">
      <c r="A264" s="75"/>
      <c r="F264" s="1"/>
      <c r="G264" s="1"/>
      <c r="H264" s="1"/>
      <c r="I264" s="1"/>
      <c r="J264" s="1"/>
    </row>
    <row r="265" spans="1:10" s="2" customFormat="1" ht="18.75">
      <c r="A265" s="75"/>
      <c r="F265" s="1"/>
      <c r="G265" s="1"/>
      <c r="H265" s="1"/>
      <c r="I265" s="1"/>
      <c r="J265" s="1"/>
    </row>
    <row r="266" spans="1:10" s="2" customFormat="1" ht="18.75">
      <c r="A266" s="75"/>
      <c r="F266" s="1"/>
      <c r="G266" s="1"/>
      <c r="H266" s="1"/>
      <c r="I266" s="1"/>
      <c r="J266" s="1"/>
    </row>
    <row r="267" spans="1:10" s="2" customFormat="1" ht="18.75">
      <c r="A267" s="75"/>
      <c r="F267" s="1"/>
      <c r="G267" s="1"/>
      <c r="H267" s="1"/>
      <c r="I267" s="1"/>
      <c r="J267" s="1"/>
    </row>
    <row r="268" spans="1:10" s="2" customFormat="1" ht="18.75">
      <c r="A268" s="75"/>
      <c r="F268" s="1"/>
      <c r="G268" s="1"/>
      <c r="H268" s="1"/>
      <c r="I268" s="1"/>
      <c r="J268" s="1"/>
    </row>
    <row r="269" spans="1:10" s="2" customFormat="1" ht="18.75">
      <c r="A269" s="75"/>
      <c r="F269" s="1"/>
      <c r="G269" s="1"/>
      <c r="H269" s="1"/>
      <c r="I269" s="1"/>
      <c r="J269" s="1"/>
    </row>
    <row r="270" spans="1:10" s="2" customFormat="1" ht="18.75">
      <c r="A270" s="75"/>
      <c r="F270" s="1"/>
      <c r="G270" s="1"/>
      <c r="H270" s="1"/>
      <c r="I270" s="1"/>
      <c r="J270" s="1"/>
    </row>
  </sheetData>
  <sheetProtection/>
  <mergeCells count="60">
    <mergeCell ref="G1:J1"/>
    <mergeCell ref="G2:J2"/>
    <mergeCell ref="A3:B3"/>
    <mergeCell ref="G3:J3"/>
    <mergeCell ref="G4:J4"/>
    <mergeCell ref="G5:H5"/>
    <mergeCell ref="A8:B8"/>
    <mergeCell ref="G8:J8"/>
    <mergeCell ref="G9:J9"/>
    <mergeCell ref="G10:J10"/>
    <mergeCell ref="A12:B12"/>
    <mergeCell ref="G12:J12"/>
    <mergeCell ref="G14:J14"/>
    <mergeCell ref="A15:B15"/>
    <mergeCell ref="G15:J15"/>
    <mergeCell ref="A16:B16"/>
    <mergeCell ref="A18:B18"/>
    <mergeCell ref="G18:J18"/>
    <mergeCell ref="A21:B21"/>
    <mergeCell ref="G22:J22"/>
    <mergeCell ref="G24:J24"/>
    <mergeCell ref="A25:B25"/>
    <mergeCell ref="G25:J25"/>
    <mergeCell ref="G27:J27"/>
    <mergeCell ref="B31:F31"/>
    <mergeCell ref="B32:F32"/>
    <mergeCell ref="B33:F33"/>
    <mergeCell ref="B34:F34"/>
    <mergeCell ref="B35:F35"/>
    <mergeCell ref="B36:F36"/>
    <mergeCell ref="B37:F37"/>
    <mergeCell ref="B38:F38"/>
    <mergeCell ref="G38:I38"/>
    <mergeCell ref="B39:F39"/>
    <mergeCell ref="G39:I39"/>
    <mergeCell ref="B40:F40"/>
    <mergeCell ref="B41:F41"/>
    <mergeCell ref="B42:F42"/>
    <mergeCell ref="B43:F43"/>
    <mergeCell ref="A44:J44"/>
    <mergeCell ref="A46:J46"/>
    <mergeCell ref="A48:A49"/>
    <mergeCell ref="B48:B49"/>
    <mergeCell ref="C48:C49"/>
    <mergeCell ref="D48:D49"/>
    <mergeCell ref="E48:E49"/>
    <mergeCell ref="F48:F49"/>
    <mergeCell ref="G48:J48"/>
    <mergeCell ref="A51:J51"/>
    <mergeCell ref="A76:J76"/>
    <mergeCell ref="A90:J90"/>
    <mergeCell ref="A98:J98"/>
    <mergeCell ref="C142:F142"/>
    <mergeCell ref="H142:J142"/>
    <mergeCell ref="A100:J100"/>
    <mergeCell ref="A106:J106"/>
    <mergeCell ref="A120:J120"/>
    <mergeCell ref="A129:J129"/>
    <mergeCell ref="C141:F141"/>
    <mergeCell ref="H141:J141"/>
  </mergeCells>
  <printOptions/>
  <pageMargins left="0.9840277777777777" right="0.39375" top="0.7875" bottom="0.7875" header="0.39375" footer="0.5118055555555555"/>
  <pageSetup horizontalDpi="300" verticalDpi="300" orientation="landscape" paperSize="9" scale="55" r:id="rId1"/>
  <headerFooter alignWithMargins="0">
    <oddHeader>&amp;C&amp;"Times New Roman,Обычный"&amp;14&amp;P&amp;R&amp;"Times New Roman,Обычный"&amp;14 
Продовження додатка 1</oddHeader>
  </headerFooter>
  <rowBreaks count="2" manualBreakCount="2">
    <brk id="43" max="255" man="1"/>
    <brk id="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30"/>
  <sheetViews>
    <sheetView view="pageBreakPreview" zoomScale="64" zoomScaleNormal="75" zoomScaleSheetLayoutView="64" zoomScalePageLayoutView="0" workbookViewId="0" topLeftCell="A10">
      <selection activeCell="K13" sqref="K13"/>
    </sheetView>
  </sheetViews>
  <sheetFormatPr defaultColWidth="9.00390625" defaultRowHeight="12.75"/>
  <cols>
    <col min="1" max="1" width="72.75390625" style="1" customWidth="1"/>
    <col min="2" max="2" width="14.875" style="2" customWidth="1"/>
    <col min="3" max="5" width="16.25390625" style="2" customWidth="1"/>
    <col min="6" max="10" width="16.25390625" style="1" customWidth="1"/>
    <col min="11" max="11" width="66.00390625" style="1" customWidth="1"/>
    <col min="12" max="16384" width="9.125" style="1" customWidth="1"/>
  </cols>
  <sheetData>
    <row r="1" spans="1:11" ht="17.25" customHeight="1">
      <c r="A1" s="276" t="s">
        <v>164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0" ht="18.75">
      <c r="A2" s="76"/>
      <c r="B2" s="22"/>
      <c r="C2" s="76"/>
      <c r="D2" s="76"/>
      <c r="E2" s="22"/>
      <c r="F2" s="76"/>
      <c r="G2" s="76"/>
      <c r="H2" s="76"/>
      <c r="I2" s="76"/>
      <c r="J2" s="76"/>
    </row>
    <row r="3" spans="1:11" ht="36" customHeight="1">
      <c r="A3" s="264" t="s">
        <v>46</v>
      </c>
      <c r="B3" s="259" t="s">
        <v>47</v>
      </c>
      <c r="C3" s="259" t="s">
        <v>48</v>
      </c>
      <c r="D3" s="259" t="s">
        <v>49</v>
      </c>
      <c r="E3" s="265" t="s">
        <v>50</v>
      </c>
      <c r="F3" s="259" t="s">
        <v>165</v>
      </c>
      <c r="G3" s="259" t="s">
        <v>166</v>
      </c>
      <c r="H3" s="259"/>
      <c r="I3" s="259"/>
      <c r="J3" s="259"/>
      <c r="K3" s="259" t="s">
        <v>167</v>
      </c>
    </row>
    <row r="4" spans="1:11" ht="61.5" customHeight="1">
      <c r="A4" s="264"/>
      <c r="B4" s="259"/>
      <c r="C4" s="259"/>
      <c r="D4" s="259"/>
      <c r="E4" s="265"/>
      <c r="F4" s="259"/>
      <c r="G4" s="37" t="s">
        <v>168</v>
      </c>
      <c r="H4" s="37" t="s">
        <v>169</v>
      </c>
      <c r="I4" s="37" t="s">
        <v>170</v>
      </c>
      <c r="J4" s="37" t="s">
        <v>171</v>
      </c>
      <c r="K4" s="259"/>
    </row>
    <row r="5" spans="1:11" ht="18" customHeight="1">
      <c r="A5" s="27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  <c r="G5" s="36">
        <v>7</v>
      </c>
      <c r="H5" s="36">
        <v>8</v>
      </c>
      <c r="I5" s="36">
        <v>9</v>
      </c>
      <c r="J5" s="36">
        <v>10</v>
      </c>
      <c r="K5" s="36">
        <v>11</v>
      </c>
    </row>
    <row r="6" spans="1:11" s="62" customFormat="1" ht="19.5" customHeight="1">
      <c r="A6" s="274" t="s">
        <v>172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</row>
    <row r="7" spans="1:11" s="62" customFormat="1" ht="56.25">
      <c r="A7" s="47" t="s">
        <v>58</v>
      </c>
      <c r="B7" s="27">
        <v>1000</v>
      </c>
      <c r="C7" s="78">
        <v>1066.7</v>
      </c>
      <c r="D7" s="78">
        <v>1485</v>
      </c>
      <c r="E7" s="78">
        <v>1351.4</v>
      </c>
      <c r="F7" s="79">
        <f aca="true" t="shared" si="0" ref="F7:F16">SUM(G7:J7)</f>
        <v>1963.8</v>
      </c>
      <c r="G7" s="78">
        <v>490</v>
      </c>
      <c r="H7" s="78">
        <v>491.9</v>
      </c>
      <c r="I7" s="78">
        <v>491.9</v>
      </c>
      <c r="J7" s="78">
        <v>490</v>
      </c>
      <c r="K7" s="80" t="s">
        <v>555</v>
      </c>
    </row>
    <row r="8" spans="1:11" ht="56.25">
      <c r="A8" s="47" t="s">
        <v>59</v>
      </c>
      <c r="B8" s="27">
        <v>1010</v>
      </c>
      <c r="C8" s="79">
        <f>SUM(C9:C16)</f>
        <v>-910.6999999999999</v>
      </c>
      <c r="D8" s="79">
        <f>SUM(D9:D16)</f>
        <v>-1279.3</v>
      </c>
      <c r="E8" s="79">
        <f>SUM(E9:E16)</f>
        <v>-1192.5</v>
      </c>
      <c r="F8" s="79">
        <f t="shared" si="0"/>
        <v>-1381</v>
      </c>
      <c r="G8" s="79">
        <f>SUM(G9:G16)</f>
        <v>-345.6</v>
      </c>
      <c r="H8" s="79">
        <f>SUM(H9:H16)</f>
        <v>-345.5</v>
      </c>
      <c r="I8" s="79">
        <f>SUM(I9:I16)</f>
        <v>-345.5</v>
      </c>
      <c r="J8" s="79">
        <f>SUM(J9:J16)</f>
        <v>-344.40000000000003</v>
      </c>
      <c r="K8" s="80" t="s">
        <v>173</v>
      </c>
    </row>
    <row r="9" spans="1:11" s="14" customFormat="1" ht="19.5" customHeight="1">
      <c r="A9" s="47" t="s">
        <v>174</v>
      </c>
      <c r="B9" s="36">
        <v>1011</v>
      </c>
      <c r="C9" s="78" t="s">
        <v>63</v>
      </c>
      <c r="D9" s="78" t="s">
        <v>63</v>
      </c>
      <c r="E9" s="78" t="s">
        <v>63</v>
      </c>
      <c r="F9" s="79">
        <f t="shared" si="0"/>
        <v>0</v>
      </c>
      <c r="G9" s="78" t="s">
        <v>63</v>
      </c>
      <c r="H9" s="78" t="s">
        <v>63</v>
      </c>
      <c r="I9" s="78" t="s">
        <v>63</v>
      </c>
      <c r="J9" s="78" t="s">
        <v>63</v>
      </c>
      <c r="K9" s="80" t="s">
        <v>175</v>
      </c>
    </row>
    <row r="10" spans="1:11" s="14" customFormat="1" ht="19.5" customHeight="1">
      <c r="A10" s="47" t="s">
        <v>176</v>
      </c>
      <c r="B10" s="36">
        <v>1012</v>
      </c>
      <c r="C10" s="78" t="s">
        <v>63</v>
      </c>
      <c r="D10" s="78" t="s">
        <v>63</v>
      </c>
      <c r="E10" s="78" t="s">
        <v>63</v>
      </c>
      <c r="F10" s="79">
        <f t="shared" si="0"/>
        <v>0</v>
      </c>
      <c r="G10" s="78" t="s">
        <v>63</v>
      </c>
      <c r="H10" s="78" t="s">
        <v>63</v>
      </c>
      <c r="I10" s="78" t="s">
        <v>63</v>
      </c>
      <c r="J10" s="78" t="s">
        <v>63</v>
      </c>
      <c r="K10" s="80" t="s">
        <v>175</v>
      </c>
    </row>
    <row r="11" spans="1:11" s="14" customFormat="1" ht="19.5" customHeight="1">
      <c r="A11" s="47" t="s">
        <v>177</v>
      </c>
      <c r="B11" s="36">
        <v>1013</v>
      </c>
      <c r="C11" s="78">
        <v>-88.3</v>
      </c>
      <c r="D11" s="78">
        <v>-120</v>
      </c>
      <c r="E11" s="78">
        <v>-116.8</v>
      </c>
      <c r="F11" s="79">
        <f t="shared" si="0"/>
        <v>-140</v>
      </c>
      <c r="G11" s="78">
        <v>-35</v>
      </c>
      <c r="H11" s="78">
        <v>-35</v>
      </c>
      <c r="I11" s="78">
        <v>-35</v>
      </c>
      <c r="J11" s="78">
        <v>-35</v>
      </c>
      <c r="K11" s="80" t="s">
        <v>541</v>
      </c>
    </row>
    <row r="12" spans="1:11" s="14" customFormat="1" ht="75">
      <c r="A12" s="47" t="s">
        <v>151</v>
      </c>
      <c r="B12" s="36">
        <v>1014</v>
      </c>
      <c r="C12" s="78">
        <v>-642.2</v>
      </c>
      <c r="D12" s="78">
        <v>-794</v>
      </c>
      <c r="E12" s="78">
        <v>-794</v>
      </c>
      <c r="F12" s="79">
        <f t="shared" si="0"/>
        <v>-896.4</v>
      </c>
      <c r="G12" s="78">
        <v>-224.1</v>
      </c>
      <c r="H12" s="78">
        <v>-224.1</v>
      </c>
      <c r="I12" s="78">
        <v>-224.1</v>
      </c>
      <c r="J12" s="78">
        <v>-224.1</v>
      </c>
      <c r="K12" s="80" t="s">
        <v>592</v>
      </c>
    </row>
    <row r="13" spans="1:11" s="14" customFormat="1" ht="37.5">
      <c r="A13" s="47" t="s">
        <v>178</v>
      </c>
      <c r="B13" s="36">
        <v>1015</v>
      </c>
      <c r="C13" s="78">
        <v>-141.3</v>
      </c>
      <c r="D13" s="78">
        <v>-158.2</v>
      </c>
      <c r="E13" s="78">
        <v>-158.2</v>
      </c>
      <c r="F13" s="79">
        <f t="shared" si="0"/>
        <v>-197.2</v>
      </c>
      <c r="G13" s="78">
        <v>-49.3</v>
      </c>
      <c r="H13" s="78">
        <v>-49.3</v>
      </c>
      <c r="I13" s="78">
        <v>-49.3</v>
      </c>
      <c r="J13" s="78">
        <v>-49.3</v>
      </c>
      <c r="K13" s="80" t="s">
        <v>519</v>
      </c>
    </row>
    <row r="14" spans="1:11" s="14" customFormat="1" ht="56.25">
      <c r="A14" s="47" t="s">
        <v>179</v>
      </c>
      <c r="B14" s="36">
        <v>1016</v>
      </c>
      <c r="C14" s="78">
        <v>0</v>
      </c>
      <c r="D14" s="78">
        <v>-2</v>
      </c>
      <c r="E14" s="78">
        <v>-0.5</v>
      </c>
      <c r="F14" s="79">
        <f t="shared" si="0"/>
        <v>-3</v>
      </c>
      <c r="G14" s="78">
        <v>-1</v>
      </c>
      <c r="H14" s="78">
        <v>-1</v>
      </c>
      <c r="I14" s="78">
        <v>-1</v>
      </c>
      <c r="J14" s="78" t="s">
        <v>63</v>
      </c>
      <c r="K14" s="80" t="s">
        <v>180</v>
      </c>
    </row>
    <row r="15" spans="1:11" s="14" customFormat="1" ht="56.25">
      <c r="A15" s="47" t="s">
        <v>181</v>
      </c>
      <c r="B15" s="36">
        <v>1017</v>
      </c>
      <c r="C15" s="78">
        <v>-37.3</v>
      </c>
      <c r="D15" s="78">
        <v>-32</v>
      </c>
      <c r="E15" s="78">
        <v>-32</v>
      </c>
      <c r="F15" s="79">
        <f t="shared" si="0"/>
        <v>-37.5</v>
      </c>
      <c r="G15" s="78">
        <v>-9.4</v>
      </c>
      <c r="H15" s="78">
        <v>-9.4</v>
      </c>
      <c r="I15" s="78">
        <v>-9.4</v>
      </c>
      <c r="J15" s="78">
        <v>-9.3</v>
      </c>
      <c r="K15" s="80" t="s">
        <v>520</v>
      </c>
    </row>
    <row r="16" spans="1:11" s="14" customFormat="1" ht="37.5">
      <c r="A16" s="47" t="s">
        <v>536</v>
      </c>
      <c r="B16" s="36">
        <v>1018</v>
      </c>
      <c r="C16" s="78">
        <v>-1.6</v>
      </c>
      <c r="D16" s="78">
        <v>-173.1</v>
      </c>
      <c r="E16" s="78">
        <v>-91</v>
      </c>
      <c r="F16" s="79">
        <f t="shared" si="0"/>
        <v>-106.9</v>
      </c>
      <c r="G16" s="78">
        <v>-26.8</v>
      </c>
      <c r="H16" s="78">
        <v>-26.7</v>
      </c>
      <c r="I16" s="78">
        <v>-26.7</v>
      </c>
      <c r="J16" s="78">
        <v>-26.7</v>
      </c>
      <c r="K16" s="80" t="s">
        <v>542</v>
      </c>
    </row>
    <row r="17" spans="1:11" s="62" customFormat="1" ht="37.5">
      <c r="A17" s="77" t="s">
        <v>182</v>
      </c>
      <c r="B17" s="48">
        <v>1020</v>
      </c>
      <c r="C17" s="81">
        <f aca="true" t="shared" si="1" ref="C17:J17">SUM(C7,C8)</f>
        <v>156.0000000000001</v>
      </c>
      <c r="D17" s="81">
        <f t="shared" si="1"/>
        <v>205.70000000000005</v>
      </c>
      <c r="E17" s="81">
        <f t="shared" si="1"/>
        <v>158.9000000000001</v>
      </c>
      <c r="F17" s="81">
        <f t="shared" si="1"/>
        <v>582.8</v>
      </c>
      <c r="G17" s="81">
        <f t="shared" si="1"/>
        <v>144.39999999999998</v>
      </c>
      <c r="H17" s="81">
        <f t="shared" si="1"/>
        <v>146.39999999999998</v>
      </c>
      <c r="I17" s="81">
        <f t="shared" si="1"/>
        <v>146.39999999999998</v>
      </c>
      <c r="J17" s="81">
        <f t="shared" si="1"/>
        <v>145.59999999999997</v>
      </c>
      <c r="K17" s="82" t="s">
        <v>521</v>
      </c>
    </row>
    <row r="18" spans="1:11" ht="56.25">
      <c r="A18" s="47" t="s">
        <v>183</v>
      </c>
      <c r="B18" s="27">
        <v>1030</v>
      </c>
      <c r="C18" s="79">
        <v>-458.8</v>
      </c>
      <c r="D18" s="79">
        <v>-180.2</v>
      </c>
      <c r="E18" s="79">
        <f>SUM(E19:E38,E40)</f>
        <v>-158.9</v>
      </c>
      <c r="F18" s="79">
        <f aca="true" t="shared" si="2" ref="F18:F59">SUM(G18:J18)</f>
        <v>-201</v>
      </c>
      <c r="G18" s="79">
        <v>-50.2</v>
      </c>
      <c r="H18" s="79">
        <v>-50.3</v>
      </c>
      <c r="I18" s="79">
        <v>-50.3</v>
      </c>
      <c r="J18" s="79">
        <v>-50.2</v>
      </c>
      <c r="K18" s="80" t="s">
        <v>556</v>
      </c>
    </row>
    <row r="19" spans="1:11" ht="37.5">
      <c r="A19" s="47" t="s">
        <v>184</v>
      </c>
      <c r="B19" s="27">
        <v>1031</v>
      </c>
      <c r="C19" s="78" t="s">
        <v>63</v>
      </c>
      <c r="D19" s="78" t="s">
        <v>63</v>
      </c>
      <c r="E19" s="78" t="s">
        <v>63</v>
      </c>
      <c r="F19" s="79">
        <f t="shared" si="2"/>
        <v>0</v>
      </c>
      <c r="G19" s="78" t="s">
        <v>63</v>
      </c>
      <c r="H19" s="78" t="s">
        <v>63</v>
      </c>
      <c r="I19" s="78" t="s">
        <v>63</v>
      </c>
      <c r="J19" s="78" t="s">
        <v>63</v>
      </c>
      <c r="K19" s="80" t="s">
        <v>175</v>
      </c>
    </row>
    <row r="20" spans="1:11" ht="19.5" customHeight="1">
      <c r="A20" s="47" t="s">
        <v>185</v>
      </c>
      <c r="B20" s="27">
        <v>1032</v>
      </c>
      <c r="C20" s="78" t="s">
        <v>63</v>
      </c>
      <c r="D20" s="78" t="s">
        <v>63</v>
      </c>
      <c r="E20" s="78" t="s">
        <v>63</v>
      </c>
      <c r="F20" s="79">
        <f t="shared" si="2"/>
        <v>0</v>
      </c>
      <c r="G20" s="78" t="s">
        <v>63</v>
      </c>
      <c r="H20" s="78" t="s">
        <v>63</v>
      </c>
      <c r="I20" s="78" t="s">
        <v>63</v>
      </c>
      <c r="J20" s="78" t="s">
        <v>63</v>
      </c>
      <c r="K20" s="80" t="s">
        <v>175</v>
      </c>
    </row>
    <row r="21" spans="1:11" ht="19.5" customHeight="1">
      <c r="A21" s="47" t="s">
        <v>186</v>
      </c>
      <c r="B21" s="27">
        <v>1033</v>
      </c>
      <c r="C21" s="78" t="s">
        <v>63</v>
      </c>
      <c r="D21" s="78" t="s">
        <v>63</v>
      </c>
      <c r="E21" s="78" t="s">
        <v>63</v>
      </c>
      <c r="F21" s="79">
        <f t="shared" si="2"/>
        <v>0</v>
      </c>
      <c r="G21" s="78" t="s">
        <v>63</v>
      </c>
      <c r="H21" s="78" t="s">
        <v>63</v>
      </c>
      <c r="I21" s="78" t="s">
        <v>63</v>
      </c>
      <c r="J21" s="78" t="s">
        <v>63</v>
      </c>
      <c r="K21" s="80" t="s">
        <v>175</v>
      </c>
    </row>
    <row r="22" spans="1:11" ht="19.5" customHeight="1">
      <c r="A22" s="47" t="s">
        <v>187</v>
      </c>
      <c r="B22" s="27">
        <v>1034</v>
      </c>
      <c r="C22" s="78" t="s">
        <v>63</v>
      </c>
      <c r="D22" s="78" t="s">
        <v>63</v>
      </c>
      <c r="E22" s="78"/>
      <c r="F22" s="79">
        <f t="shared" si="2"/>
        <v>0</v>
      </c>
      <c r="G22" s="78"/>
      <c r="H22" s="78"/>
      <c r="I22" s="78"/>
      <c r="J22" s="78"/>
      <c r="K22" s="80" t="s">
        <v>175</v>
      </c>
    </row>
    <row r="23" spans="1:11" ht="19.5" customHeight="1">
      <c r="A23" s="47" t="s">
        <v>188</v>
      </c>
      <c r="B23" s="27">
        <v>1035</v>
      </c>
      <c r="C23" s="78" t="s">
        <v>63</v>
      </c>
      <c r="D23" s="78" t="s">
        <v>63</v>
      </c>
      <c r="E23" s="78" t="s">
        <v>63</v>
      </c>
      <c r="F23" s="79">
        <f t="shared" si="2"/>
        <v>0</v>
      </c>
      <c r="G23" s="78" t="s">
        <v>63</v>
      </c>
      <c r="H23" s="78" t="s">
        <v>63</v>
      </c>
      <c r="I23" s="78" t="s">
        <v>63</v>
      </c>
      <c r="J23" s="78" t="s">
        <v>63</v>
      </c>
      <c r="K23" s="80" t="s">
        <v>175</v>
      </c>
    </row>
    <row r="24" spans="1:11" s="14" customFormat="1" ht="19.5" customHeight="1">
      <c r="A24" s="47" t="s">
        <v>189</v>
      </c>
      <c r="B24" s="27">
        <v>1036</v>
      </c>
      <c r="C24" s="78" t="s">
        <v>63</v>
      </c>
      <c r="D24" s="78">
        <v>-1</v>
      </c>
      <c r="E24" s="78"/>
      <c r="F24" s="79">
        <f t="shared" si="2"/>
        <v>-1</v>
      </c>
      <c r="G24" s="78" t="s">
        <v>63</v>
      </c>
      <c r="H24" s="78">
        <v>-1</v>
      </c>
      <c r="I24" s="78" t="s">
        <v>63</v>
      </c>
      <c r="J24" s="78" t="s">
        <v>63</v>
      </c>
      <c r="K24" s="80" t="s">
        <v>190</v>
      </c>
    </row>
    <row r="25" spans="1:11" s="14" customFormat="1" ht="19.5" customHeight="1">
      <c r="A25" s="47" t="s">
        <v>191</v>
      </c>
      <c r="B25" s="27">
        <v>1037</v>
      </c>
      <c r="C25" s="78">
        <v>-1.1</v>
      </c>
      <c r="D25" s="78">
        <v>-8</v>
      </c>
      <c r="E25" s="78">
        <v>-5.5</v>
      </c>
      <c r="F25" s="79">
        <f t="shared" si="2"/>
        <v>-8</v>
      </c>
      <c r="G25" s="78">
        <v>-2</v>
      </c>
      <c r="H25" s="78">
        <v>-2</v>
      </c>
      <c r="I25" s="78">
        <v>-2</v>
      </c>
      <c r="J25" s="78">
        <v>-2</v>
      </c>
      <c r="K25" s="80" t="s">
        <v>522</v>
      </c>
    </row>
    <row r="26" spans="1:11" s="14" customFormat="1" ht="56.25">
      <c r="A26" s="47" t="s">
        <v>192</v>
      </c>
      <c r="B26" s="27">
        <v>1038</v>
      </c>
      <c r="C26" s="78">
        <v>-319.5</v>
      </c>
      <c r="D26" s="78">
        <v>-50.1</v>
      </c>
      <c r="E26" s="78">
        <v>-50.1</v>
      </c>
      <c r="F26" s="79">
        <f t="shared" si="2"/>
        <v>-60</v>
      </c>
      <c r="G26" s="78">
        <v>-15</v>
      </c>
      <c r="H26" s="78">
        <v>-15</v>
      </c>
      <c r="I26" s="78">
        <v>-15</v>
      </c>
      <c r="J26" s="78">
        <v>-15</v>
      </c>
      <c r="K26" s="80" t="s">
        <v>534</v>
      </c>
    </row>
    <row r="27" spans="1:11" s="14" customFormat="1" ht="56.25">
      <c r="A27" s="47" t="s">
        <v>193</v>
      </c>
      <c r="B27" s="27">
        <v>1039</v>
      </c>
      <c r="C27" s="78">
        <v>-70.2</v>
      </c>
      <c r="D27" s="78">
        <v>-22.1</v>
      </c>
      <c r="E27" s="78">
        <v>-22.1</v>
      </c>
      <c r="F27" s="79">
        <f t="shared" si="2"/>
        <v>-26.4</v>
      </c>
      <c r="G27" s="78">
        <v>-6.6</v>
      </c>
      <c r="H27" s="78">
        <v>-6.6</v>
      </c>
      <c r="I27" s="78">
        <v>-6.6</v>
      </c>
      <c r="J27" s="78">
        <v>-6.6</v>
      </c>
      <c r="K27" s="80" t="s">
        <v>194</v>
      </c>
    </row>
    <row r="28" spans="1:11" s="14" customFormat="1" ht="42" customHeight="1">
      <c r="A28" s="47" t="s">
        <v>195</v>
      </c>
      <c r="B28" s="27">
        <v>1040</v>
      </c>
      <c r="C28" s="78">
        <v>-4.3</v>
      </c>
      <c r="D28" s="78">
        <v>0</v>
      </c>
      <c r="E28" s="78">
        <v>0</v>
      </c>
      <c r="F28" s="79">
        <f t="shared" si="2"/>
        <v>0</v>
      </c>
      <c r="G28" s="78" t="s">
        <v>63</v>
      </c>
      <c r="H28" s="78" t="s">
        <v>63</v>
      </c>
      <c r="I28" s="78" t="s">
        <v>63</v>
      </c>
      <c r="J28" s="78" t="s">
        <v>63</v>
      </c>
      <c r="K28" s="80" t="s">
        <v>175</v>
      </c>
    </row>
    <row r="29" spans="1:11" s="14" customFormat="1" ht="42" customHeight="1">
      <c r="A29" s="47" t="s">
        <v>196</v>
      </c>
      <c r="B29" s="27">
        <v>1041</v>
      </c>
      <c r="C29" s="78" t="s">
        <v>63</v>
      </c>
      <c r="D29" s="78" t="s">
        <v>63</v>
      </c>
      <c r="E29" s="78" t="s">
        <v>63</v>
      </c>
      <c r="F29" s="79">
        <f t="shared" si="2"/>
        <v>0</v>
      </c>
      <c r="G29" s="78" t="s">
        <v>63</v>
      </c>
      <c r="H29" s="78" t="s">
        <v>63</v>
      </c>
      <c r="I29" s="78" t="s">
        <v>63</v>
      </c>
      <c r="J29" s="78" t="s">
        <v>63</v>
      </c>
      <c r="K29" s="80" t="s">
        <v>175</v>
      </c>
    </row>
    <row r="30" spans="1:11" s="14" customFormat="1" ht="37.5">
      <c r="A30" s="47" t="s">
        <v>197</v>
      </c>
      <c r="B30" s="27">
        <v>1042</v>
      </c>
      <c r="C30" s="78" t="s">
        <v>63</v>
      </c>
      <c r="D30" s="78" t="s">
        <v>63</v>
      </c>
      <c r="E30" s="78" t="s">
        <v>63</v>
      </c>
      <c r="F30" s="79">
        <f t="shared" si="2"/>
        <v>0</v>
      </c>
      <c r="G30" s="78" t="s">
        <v>63</v>
      </c>
      <c r="H30" s="78" t="s">
        <v>63</v>
      </c>
      <c r="I30" s="78" t="s">
        <v>63</v>
      </c>
      <c r="J30" s="78" t="s">
        <v>63</v>
      </c>
      <c r="K30" s="80" t="s">
        <v>175</v>
      </c>
    </row>
    <row r="31" spans="1:11" s="14" customFormat="1" ht="19.5" customHeight="1">
      <c r="A31" s="47" t="s">
        <v>198</v>
      </c>
      <c r="B31" s="27">
        <v>1043</v>
      </c>
      <c r="C31" s="78">
        <v>1.7</v>
      </c>
      <c r="D31" s="78">
        <v>-4</v>
      </c>
      <c r="E31" s="78">
        <v>-3</v>
      </c>
      <c r="F31" s="79">
        <f t="shared" si="2"/>
        <v>-4</v>
      </c>
      <c r="G31" s="78">
        <v>-1</v>
      </c>
      <c r="H31" s="78">
        <v>-1</v>
      </c>
      <c r="I31" s="78">
        <v>-1</v>
      </c>
      <c r="J31" s="78">
        <v>-1</v>
      </c>
      <c r="K31" s="80" t="s">
        <v>557</v>
      </c>
    </row>
    <row r="32" spans="1:11" s="14" customFormat="1" ht="37.5">
      <c r="A32" s="47" t="s">
        <v>199</v>
      </c>
      <c r="B32" s="27">
        <v>1044</v>
      </c>
      <c r="C32" s="78">
        <v>0</v>
      </c>
      <c r="D32" s="78">
        <v>-5.6</v>
      </c>
      <c r="E32" s="78">
        <v>-2.8</v>
      </c>
      <c r="F32" s="79">
        <f t="shared" si="2"/>
        <v>-3.6</v>
      </c>
      <c r="G32" s="78">
        <v>-0.9</v>
      </c>
      <c r="H32" s="78">
        <v>-0.9</v>
      </c>
      <c r="I32" s="78">
        <v>-0.9</v>
      </c>
      <c r="J32" s="78">
        <v>-0.9</v>
      </c>
      <c r="K32" s="80" t="s">
        <v>200</v>
      </c>
    </row>
    <row r="33" spans="1:11" s="14" customFormat="1" ht="37.5">
      <c r="A33" s="47" t="s">
        <v>201</v>
      </c>
      <c r="B33" s="27">
        <v>1045</v>
      </c>
      <c r="C33" s="78">
        <v>-0.3</v>
      </c>
      <c r="D33" s="78">
        <v>-2</v>
      </c>
      <c r="E33" s="78">
        <v>-1.5</v>
      </c>
      <c r="F33" s="79">
        <f t="shared" si="2"/>
        <v>-3</v>
      </c>
      <c r="G33" s="78">
        <v>-0.7</v>
      </c>
      <c r="H33" s="78">
        <v>-0.8</v>
      </c>
      <c r="I33" s="78">
        <v>-0.8</v>
      </c>
      <c r="J33" s="78">
        <v>-0.7</v>
      </c>
      <c r="K33" s="80" t="s">
        <v>523</v>
      </c>
    </row>
    <row r="34" spans="1:11" s="14" customFormat="1" ht="19.5" customHeight="1">
      <c r="A34" s="47" t="s">
        <v>202</v>
      </c>
      <c r="B34" s="27">
        <v>1046</v>
      </c>
      <c r="C34" s="78">
        <v>0</v>
      </c>
      <c r="D34" s="78">
        <v>-50.4</v>
      </c>
      <c r="E34" s="78">
        <v>-50.4</v>
      </c>
      <c r="F34" s="79">
        <f t="shared" si="2"/>
        <v>-60</v>
      </c>
      <c r="G34" s="78">
        <v>-15</v>
      </c>
      <c r="H34" s="78">
        <v>-15</v>
      </c>
      <c r="I34" s="78">
        <v>-15</v>
      </c>
      <c r="J34" s="78">
        <v>-15</v>
      </c>
      <c r="K34" s="80" t="s">
        <v>533</v>
      </c>
    </row>
    <row r="35" spans="1:11" s="14" customFormat="1" ht="19.5" customHeight="1">
      <c r="A35" s="47" t="s">
        <v>203</v>
      </c>
      <c r="B35" s="27">
        <v>1047</v>
      </c>
      <c r="C35" s="78" t="s">
        <v>63</v>
      </c>
      <c r="D35" s="78" t="s">
        <v>63</v>
      </c>
      <c r="E35" s="78" t="s">
        <v>63</v>
      </c>
      <c r="F35" s="79">
        <f t="shared" si="2"/>
        <v>0</v>
      </c>
      <c r="G35" s="78" t="s">
        <v>63</v>
      </c>
      <c r="H35" s="78" t="s">
        <v>63</v>
      </c>
      <c r="I35" s="78" t="s">
        <v>63</v>
      </c>
      <c r="J35" s="78" t="s">
        <v>63</v>
      </c>
      <c r="K35" s="80" t="s">
        <v>175</v>
      </c>
    </row>
    <row r="36" spans="1:11" s="14" customFormat="1" ht="19.5" customHeight="1">
      <c r="A36" s="47" t="s">
        <v>204</v>
      </c>
      <c r="B36" s="27">
        <v>1048</v>
      </c>
      <c r="C36" s="78">
        <v>-0.7</v>
      </c>
      <c r="D36" s="78">
        <v>-9</v>
      </c>
      <c r="E36" s="78">
        <v>-3.5</v>
      </c>
      <c r="F36" s="79">
        <f t="shared" si="2"/>
        <v>-7</v>
      </c>
      <c r="G36" s="78">
        <v>-1.7</v>
      </c>
      <c r="H36" s="78">
        <v>-1.8</v>
      </c>
      <c r="I36" s="78">
        <v>-1.8</v>
      </c>
      <c r="J36" s="78">
        <v>-1.7</v>
      </c>
      <c r="K36" s="80" t="s">
        <v>530</v>
      </c>
    </row>
    <row r="37" spans="1:11" s="14" customFormat="1" ht="19.5" customHeight="1">
      <c r="A37" s="47" t="s">
        <v>205</v>
      </c>
      <c r="B37" s="27">
        <v>1049</v>
      </c>
      <c r="C37" s="78">
        <v>-1.6</v>
      </c>
      <c r="D37" s="78">
        <v>-2</v>
      </c>
      <c r="E37" s="78">
        <v>-2</v>
      </c>
      <c r="F37" s="79">
        <f t="shared" si="2"/>
        <v>-2</v>
      </c>
      <c r="G37" s="78" t="s">
        <v>63</v>
      </c>
      <c r="H37" s="78">
        <v>-1</v>
      </c>
      <c r="I37" s="78">
        <v>-1</v>
      </c>
      <c r="J37" s="78" t="s">
        <v>63</v>
      </c>
      <c r="K37" s="80" t="s">
        <v>531</v>
      </c>
    </row>
    <row r="38" spans="1:11" s="14" customFormat="1" ht="42.75" customHeight="1">
      <c r="A38" s="47" t="s">
        <v>206</v>
      </c>
      <c r="B38" s="27">
        <v>1050</v>
      </c>
      <c r="C38" s="78">
        <v>0</v>
      </c>
      <c r="D38" s="78" t="s">
        <v>63</v>
      </c>
      <c r="E38" s="78" t="s">
        <v>63</v>
      </c>
      <c r="F38" s="79">
        <f t="shared" si="2"/>
        <v>0</v>
      </c>
      <c r="G38" s="78" t="s">
        <v>63</v>
      </c>
      <c r="H38" s="78" t="s">
        <v>63</v>
      </c>
      <c r="I38" s="78" t="s">
        <v>63</v>
      </c>
      <c r="J38" s="78" t="s">
        <v>63</v>
      </c>
      <c r="K38" s="80" t="s">
        <v>175</v>
      </c>
    </row>
    <row r="39" spans="1:11" s="14" customFormat="1" ht="19.5" customHeight="1">
      <c r="A39" s="47" t="s">
        <v>207</v>
      </c>
      <c r="B39" s="27" t="s">
        <v>208</v>
      </c>
      <c r="C39" s="78" t="s">
        <v>63</v>
      </c>
      <c r="D39" s="78" t="s">
        <v>63</v>
      </c>
      <c r="E39" s="78" t="s">
        <v>63</v>
      </c>
      <c r="F39" s="79">
        <f t="shared" si="2"/>
        <v>0</v>
      </c>
      <c r="G39" s="78" t="s">
        <v>63</v>
      </c>
      <c r="H39" s="78" t="s">
        <v>63</v>
      </c>
      <c r="I39" s="78" t="s">
        <v>63</v>
      </c>
      <c r="J39" s="78" t="s">
        <v>63</v>
      </c>
      <c r="K39" s="80" t="s">
        <v>175</v>
      </c>
    </row>
    <row r="40" spans="1:11" s="14" customFormat="1" ht="93.75">
      <c r="A40" s="47" t="s">
        <v>209</v>
      </c>
      <c r="B40" s="27">
        <v>1051</v>
      </c>
      <c r="C40" s="78">
        <v>-59.4</v>
      </c>
      <c r="D40" s="78">
        <v>-26</v>
      </c>
      <c r="E40" s="78">
        <v>-18</v>
      </c>
      <c r="F40" s="79">
        <f t="shared" si="2"/>
        <v>-26</v>
      </c>
      <c r="G40" s="78">
        <v>-6.5</v>
      </c>
      <c r="H40" s="78">
        <v>-6.5</v>
      </c>
      <c r="I40" s="78">
        <v>-6.5</v>
      </c>
      <c r="J40" s="78">
        <v>-6.5</v>
      </c>
      <c r="K40" s="80" t="s">
        <v>537</v>
      </c>
    </row>
    <row r="41" spans="1:11" ht="19.5" customHeight="1">
      <c r="A41" s="47" t="s">
        <v>210</v>
      </c>
      <c r="B41" s="27">
        <v>1060</v>
      </c>
      <c r="C41" s="79">
        <f>SUM(C42:C48)</f>
        <v>0</v>
      </c>
      <c r="D41" s="79">
        <f>SUM(D42:D48)</f>
        <v>0</v>
      </c>
      <c r="E41" s="79">
        <f>SUM(E42:E48)</f>
        <v>0</v>
      </c>
      <c r="F41" s="79">
        <f t="shared" si="2"/>
        <v>0</v>
      </c>
      <c r="G41" s="79">
        <f>SUM(G42:G48)</f>
        <v>0</v>
      </c>
      <c r="H41" s="79">
        <f>SUM(H42:H48)</f>
        <v>0</v>
      </c>
      <c r="I41" s="79">
        <f>SUM(I42:I48)</f>
        <v>0</v>
      </c>
      <c r="J41" s="79">
        <f>SUM(J42:J48)</f>
        <v>0</v>
      </c>
      <c r="K41" s="80"/>
    </row>
    <row r="42" spans="1:11" s="14" customFormat="1" ht="19.5" customHeight="1">
      <c r="A42" s="47" t="s">
        <v>211</v>
      </c>
      <c r="B42" s="27">
        <v>1061</v>
      </c>
      <c r="C42" s="78" t="s">
        <v>63</v>
      </c>
      <c r="D42" s="78" t="s">
        <v>63</v>
      </c>
      <c r="E42" s="78" t="s">
        <v>63</v>
      </c>
      <c r="F42" s="79">
        <f t="shared" si="2"/>
        <v>0</v>
      </c>
      <c r="G42" s="78" t="s">
        <v>63</v>
      </c>
      <c r="H42" s="78" t="s">
        <v>63</v>
      </c>
      <c r="I42" s="78" t="s">
        <v>63</v>
      </c>
      <c r="J42" s="78" t="s">
        <v>63</v>
      </c>
      <c r="K42" s="80" t="s">
        <v>175</v>
      </c>
    </row>
    <row r="43" spans="1:11" s="14" customFormat="1" ht="19.5" customHeight="1">
      <c r="A43" s="47" t="s">
        <v>212</v>
      </c>
      <c r="B43" s="27">
        <v>1062</v>
      </c>
      <c r="C43" s="78" t="s">
        <v>63</v>
      </c>
      <c r="D43" s="78" t="s">
        <v>63</v>
      </c>
      <c r="E43" s="78" t="s">
        <v>63</v>
      </c>
      <c r="F43" s="79">
        <f t="shared" si="2"/>
        <v>0</v>
      </c>
      <c r="G43" s="78" t="s">
        <v>63</v>
      </c>
      <c r="H43" s="78" t="s">
        <v>63</v>
      </c>
      <c r="I43" s="78" t="s">
        <v>63</v>
      </c>
      <c r="J43" s="78" t="s">
        <v>63</v>
      </c>
      <c r="K43" s="80" t="s">
        <v>175</v>
      </c>
    </row>
    <row r="44" spans="1:11" s="14" customFormat="1" ht="19.5" customHeight="1">
      <c r="A44" s="47" t="s">
        <v>192</v>
      </c>
      <c r="B44" s="27">
        <v>1063</v>
      </c>
      <c r="C44" s="78" t="s">
        <v>63</v>
      </c>
      <c r="D44" s="78" t="s">
        <v>63</v>
      </c>
      <c r="E44" s="78" t="s">
        <v>63</v>
      </c>
      <c r="F44" s="79">
        <f t="shared" si="2"/>
        <v>0</v>
      </c>
      <c r="G44" s="78" t="s">
        <v>63</v>
      </c>
      <c r="H44" s="78" t="s">
        <v>63</v>
      </c>
      <c r="I44" s="78" t="s">
        <v>63</v>
      </c>
      <c r="J44" s="78" t="s">
        <v>63</v>
      </c>
      <c r="K44" s="80" t="s">
        <v>175</v>
      </c>
    </row>
    <row r="45" spans="1:11" s="14" customFormat="1" ht="19.5" customHeight="1">
      <c r="A45" s="47" t="s">
        <v>193</v>
      </c>
      <c r="B45" s="27">
        <v>1064</v>
      </c>
      <c r="C45" s="78" t="s">
        <v>63</v>
      </c>
      <c r="D45" s="78" t="s">
        <v>63</v>
      </c>
      <c r="E45" s="78" t="s">
        <v>63</v>
      </c>
      <c r="F45" s="79">
        <f t="shared" si="2"/>
        <v>0</v>
      </c>
      <c r="G45" s="78" t="s">
        <v>63</v>
      </c>
      <c r="H45" s="78" t="s">
        <v>63</v>
      </c>
      <c r="I45" s="78" t="s">
        <v>63</v>
      </c>
      <c r="J45" s="78" t="s">
        <v>63</v>
      </c>
      <c r="K45" s="80" t="s">
        <v>175</v>
      </c>
    </row>
    <row r="46" spans="1:11" s="14" customFormat="1" ht="19.5" customHeight="1">
      <c r="A46" s="47" t="s">
        <v>213</v>
      </c>
      <c r="B46" s="27">
        <v>1065</v>
      </c>
      <c r="C46" s="78" t="s">
        <v>63</v>
      </c>
      <c r="D46" s="78" t="s">
        <v>63</v>
      </c>
      <c r="E46" s="78" t="s">
        <v>63</v>
      </c>
      <c r="F46" s="79">
        <f t="shared" si="2"/>
        <v>0</v>
      </c>
      <c r="G46" s="78" t="s">
        <v>63</v>
      </c>
      <c r="H46" s="78" t="s">
        <v>63</v>
      </c>
      <c r="I46" s="78" t="s">
        <v>63</v>
      </c>
      <c r="J46" s="78" t="s">
        <v>63</v>
      </c>
      <c r="K46" s="80" t="s">
        <v>175</v>
      </c>
    </row>
    <row r="47" spans="1:11" s="14" customFormat="1" ht="19.5" customHeight="1">
      <c r="A47" s="47" t="s">
        <v>214</v>
      </c>
      <c r="B47" s="27">
        <v>1066</v>
      </c>
      <c r="C47" s="78" t="s">
        <v>63</v>
      </c>
      <c r="D47" s="78" t="s">
        <v>63</v>
      </c>
      <c r="E47" s="78" t="s">
        <v>63</v>
      </c>
      <c r="F47" s="79">
        <f t="shared" si="2"/>
        <v>0</v>
      </c>
      <c r="G47" s="78" t="s">
        <v>63</v>
      </c>
      <c r="H47" s="78" t="s">
        <v>63</v>
      </c>
      <c r="I47" s="78" t="s">
        <v>63</v>
      </c>
      <c r="J47" s="78" t="s">
        <v>63</v>
      </c>
      <c r="K47" s="80" t="s">
        <v>175</v>
      </c>
    </row>
    <row r="48" spans="1:11" s="14" customFormat="1" ht="19.5" customHeight="1">
      <c r="A48" s="47" t="s">
        <v>215</v>
      </c>
      <c r="B48" s="27">
        <v>1067</v>
      </c>
      <c r="C48" s="78" t="s">
        <v>63</v>
      </c>
      <c r="D48" s="78" t="s">
        <v>63</v>
      </c>
      <c r="E48" s="78" t="s">
        <v>63</v>
      </c>
      <c r="F48" s="79">
        <f t="shared" si="2"/>
        <v>0</v>
      </c>
      <c r="G48" s="78" t="s">
        <v>63</v>
      </c>
      <c r="H48" s="78" t="s">
        <v>63</v>
      </c>
      <c r="I48" s="78" t="s">
        <v>63</v>
      </c>
      <c r="J48" s="78" t="s">
        <v>63</v>
      </c>
      <c r="K48" s="80" t="s">
        <v>175</v>
      </c>
    </row>
    <row r="49" spans="1:11" s="14" customFormat="1" ht="71.25" customHeight="1">
      <c r="A49" s="47" t="s">
        <v>216</v>
      </c>
      <c r="B49" s="27">
        <v>1070</v>
      </c>
      <c r="C49" s="79">
        <f>SUM(C50:C52)</f>
        <v>1.5</v>
      </c>
      <c r="D49" s="79">
        <f>SUM(D50:D52)</f>
        <v>402</v>
      </c>
      <c r="E49" s="79">
        <f>SUM(E50:E52)</f>
        <v>402</v>
      </c>
      <c r="F49" s="79">
        <f t="shared" si="2"/>
        <v>502</v>
      </c>
      <c r="G49" s="79">
        <f>SUM(G50:G52)</f>
        <v>125.5</v>
      </c>
      <c r="H49" s="79">
        <f>SUM(H50:H52)</f>
        <v>125.5</v>
      </c>
      <c r="I49" s="79">
        <f>SUM(I50:I52)</f>
        <v>125.5</v>
      </c>
      <c r="J49" s="79">
        <f>SUM(J50:J52)</f>
        <v>125.5</v>
      </c>
      <c r="K49" s="80" t="s">
        <v>538</v>
      </c>
    </row>
    <row r="50" spans="1:11" s="14" customFormat="1" ht="19.5" customHeight="1">
      <c r="A50" s="47" t="s">
        <v>217</v>
      </c>
      <c r="B50" s="27">
        <v>1071</v>
      </c>
      <c r="C50" s="78"/>
      <c r="D50" s="78"/>
      <c r="E50" s="78"/>
      <c r="F50" s="79">
        <f t="shared" si="2"/>
        <v>0</v>
      </c>
      <c r="G50" s="78"/>
      <c r="H50" s="78"/>
      <c r="I50" s="78"/>
      <c r="J50" s="78"/>
      <c r="K50" s="80" t="s">
        <v>175</v>
      </c>
    </row>
    <row r="51" spans="1:11" s="14" customFormat="1" ht="19.5" customHeight="1">
      <c r="A51" s="47" t="s">
        <v>218</v>
      </c>
      <c r="B51" s="27">
        <v>1072</v>
      </c>
      <c r="C51" s="78"/>
      <c r="D51" s="78"/>
      <c r="E51" s="78"/>
      <c r="F51" s="79">
        <f t="shared" si="2"/>
        <v>0</v>
      </c>
      <c r="G51" s="78"/>
      <c r="H51" s="78"/>
      <c r="I51" s="78"/>
      <c r="J51" s="78"/>
      <c r="K51" s="80" t="s">
        <v>175</v>
      </c>
    </row>
    <row r="52" spans="1:11" s="14" customFormat="1" ht="68.25" customHeight="1">
      <c r="A52" s="47" t="s">
        <v>219</v>
      </c>
      <c r="B52" s="27">
        <v>1073</v>
      </c>
      <c r="C52" s="78">
        <v>1.5</v>
      </c>
      <c r="D52" s="78">
        <v>402</v>
      </c>
      <c r="E52" s="78">
        <v>402</v>
      </c>
      <c r="F52" s="79">
        <f t="shared" si="2"/>
        <v>502</v>
      </c>
      <c r="G52" s="78">
        <v>125.5</v>
      </c>
      <c r="H52" s="78">
        <v>125.5</v>
      </c>
      <c r="I52" s="78">
        <v>125.5</v>
      </c>
      <c r="J52" s="78">
        <v>125.5</v>
      </c>
      <c r="K52" s="80" t="s">
        <v>538</v>
      </c>
    </row>
    <row r="53" spans="1:11" s="14" customFormat="1" ht="63.75" customHeight="1">
      <c r="A53" s="83" t="s">
        <v>220</v>
      </c>
      <c r="B53" s="27">
        <v>1080</v>
      </c>
      <c r="C53" s="79">
        <f>SUM(C54:C59)</f>
        <v>0</v>
      </c>
      <c r="D53" s="79">
        <f>SUM(D54:D59)</f>
        <v>-401</v>
      </c>
      <c r="E53" s="79">
        <f>SUM(E54:E59)</f>
        <v>-401</v>
      </c>
      <c r="F53" s="79">
        <f t="shared" si="2"/>
        <v>-501</v>
      </c>
      <c r="G53" s="79">
        <f>SUM(G54:G59)</f>
        <v>-125</v>
      </c>
      <c r="H53" s="79">
        <f>SUM(H54:H59)</f>
        <v>-126</v>
      </c>
      <c r="I53" s="79">
        <f>SUM(I54:I59)</f>
        <v>-125</v>
      </c>
      <c r="J53" s="79">
        <f>SUM(J54:J59)</f>
        <v>-125</v>
      </c>
      <c r="K53" s="80" t="s">
        <v>540</v>
      </c>
    </row>
    <row r="54" spans="1:11" s="14" customFormat="1" ht="19.5" customHeight="1">
      <c r="A54" s="47" t="s">
        <v>217</v>
      </c>
      <c r="B54" s="27">
        <v>1081</v>
      </c>
      <c r="C54" s="78" t="s">
        <v>63</v>
      </c>
      <c r="D54" s="78" t="s">
        <v>63</v>
      </c>
      <c r="E54" s="78" t="s">
        <v>63</v>
      </c>
      <c r="F54" s="79">
        <f t="shared" si="2"/>
        <v>0</v>
      </c>
      <c r="G54" s="78" t="s">
        <v>63</v>
      </c>
      <c r="H54" s="78" t="s">
        <v>63</v>
      </c>
      <c r="I54" s="78" t="s">
        <v>63</v>
      </c>
      <c r="J54" s="78" t="s">
        <v>63</v>
      </c>
      <c r="K54" s="80" t="s">
        <v>175</v>
      </c>
    </row>
    <row r="55" spans="1:11" s="14" customFormat="1" ht="19.5" customHeight="1">
      <c r="A55" s="47" t="s">
        <v>222</v>
      </c>
      <c r="B55" s="27">
        <v>1082</v>
      </c>
      <c r="C55" s="78" t="s">
        <v>63</v>
      </c>
      <c r="D55" s="78" t="s">
        <v>63</v>
      </c>
      <c r="E55" s="78" t="s">
        <v>63</v>
      </c>
      <c r="F55" s="79">
        <f t="shared" si="2"/>
        <v>0</v>
      </c>
      <c r="G55" s="78" t="s">
        <v>63</v>
      </c>
      <c r="H55" s="78" t="s">
        <v>63</v>
      </c>
      <c r="I55" s="78" t="s">
        <v>63</v>
      </c>
      <c r="J55" s="78" t="s">
        <v>63</v>
      </c>
      <c r="K55" s="80" t="s">
        <v>175</v>
      </c>
    </row>
    <row r="56" spans="1:11" s="14" customFormat="1" ht="19.5" customHeight="1">
      <c r="A56" s="47" t="s">
        <v>223</v>
      </c>
      <c r="B56" s="27">
        <v>1083</v>
      </c>
      <c r="C56" s="78" t="s">
        <v>63</v>
      </c>
      <c r="D56" s="78">
        <v>-1</v>
      </c>
      <c r="E56" s="78">
        <v>-1</v>
      </c>
      <c r="F56" s="79">
        <f t="shared" si="2"/>
        <v>-1</v>
      </c>
      <c r="G56" s="78" t="s">
        <v>63</v>
      </c>
      <c r="H56" s="78">
        <v>-1</v>
      </c>
      <c r="I56" s="78" t="s">
        <v>63</v>
      </c>
      <c r="J56" s="78" t="s">
        <v>63</v>
      </c>
      <c r="K56" s="80" t="s">
        <v>221</v>
      </c>
    </row>
    <row r="57" spans="1:11" s="14" customFormat="1" ht="19.5" customHeight="1">
      <c r="A57" s="47" t="s">
        <v>224</v>
      </c>
      <c r="B57" s="27">
        <v>1084</v>
      </c>
      <c r="C57" s="78" t="s">
        <v>63</v>
      </c>
      <c r="D57" s="78" t="s">
        <v>63</v>
      </c>
      <c r="E57" s="78" t="s">
        <v>63</v>
      </c>
      <c r="F57" s="79">
        <f t="shared" si="2"/>
        <v>0</v>
      </c>
      <c r="G57" s="78" t="s">
        <v>63</v>
      </c>
      <c r="H57" s="78" t="s">
        <v>63</v>
      </c>
      <c r="I57" s="78" t="s">
        <v>63</v>
      </c>
      <c r="J57" s="78" t="s">
        <v>63</v>
      </c>
      <c r="K57" s="80" t="s">
        <v>175</v>
      </c>
    </row>
    <row r="58" spans="1:11" s="14" customFormat="1" ht="19.5" customHeight="1">
      <c r="A58" s="47" t="s">
        <v>225</v>
      </c>
      <c r="B58" s="27">
        <v>1085</v>
      </c>
      <c r="C58" s="78" t="s">
        <v>63</v>
      </c>
      <c r="D58" s="78" t="s">
        <v>63</v>
      </c>
      <c r="E58" s="78" t="s">
        <v>63</v>
      </c>
      <c r="F58" s="79">
        <f t="shared" si="2"/>
        <v>0</v>
      </c>
      <c r="G58" s="78" t="s">
        <v>63</v>
      </c>
      <c r="H58" s="78" t="s">
        <v>63</v>
      </c>
      <c r="I58" s="78" t="s">
        <v>63</v>
      </c>
      <c r="J58" s="78" t="s">
        <v>63</v>
      </c>
      <c r="K58" s="80" t="s">
        <v>175</v>
      </c>
    </row>
    <row r="59" spans="1:11" s="14" customFormat="1" ht="38.25" customHeight="1">
      <c r="A59" s="47" t="s">
        <v>226</v>
      </c>
      <c r="B59" s="27">
        <v>1086</v>
      </c>
      <c r="C59" s="78" t="s">
        <v>63</v>
      </c>
      <c r="D59" s="78">
        <v>-400</v>
      </c>
      <c r="E59" s="78">
        <v>-400</v>
      </c>
      <c r="F59" s="79">
        <f t="shared" si="2"/>
        <v>-500</v>
      </c>
      <c r="G59" s="78">
        <v>-125</v>
      </c>
      <c r="H59" s="78">
        <v>-125</v>
      </c>
      <c r="I59" s="78">
        <v>-125</v>
      </c>
      <c r="J59" s="78">
        <v>-125</v>
      </c>
      <c r="K59" s="80" t="s">
        <v>539</v>
      </c>
    </row>
    <row r="60" spans="1:11" s="62" customFormat="1" ht="37.5">
      <c r="A60" s="77" t="s">
        <v>66</v>
      </c>
      <c r="B60" s="48">
        <v>1100</v>
      </c>
      <c r="C60" s="81">
        <f aca="true" t="shared" si="3" ref="C60:J60">SUM(C17,C18,C41,C49,C53)</f>
        <v>-301.2999999999999</v>
      </c>
      <c r="D60" s="81">
        <f t="shared" si="3"/>
        <v>26.500000000000057</v>
      </c>
      <c r="E60" s="81">
        <f t="shared" si="3"/>
        <v>1.0000000000001137</v>
      </c>
      <c r="F60" s="81">
        <f t="shared" si="3"/>
        <v>382.79999999999995</v>
      </c>
      <c r="G60" s="81">
        <f t="shared" si="3"/>
        <v>94.69999999999999</v>
      </c>
      <c r="H60" s="81">
        <f t="shared" si="3"/>
        <v>95.59999999999997</v>
      </c>
      <c r="I60" s="81">
        <f t="shared" si="3"/>
        <v>96.59999999999997</v>
      </c>
      <c r="J60" s="81">
        <f t="shared" si="3"/>
        <v>95.89999999999998</v>
      </c>
      <c r="K60" s="82" t="s">
        <v>558</v>
      </c>
    </row>
    <row r="61" spans="1:11" ht="19.5" customHeight="1">
      <c r="A61" s="47" t="s">
        <v>227</v>
      </c>
      <c r="B61" s="27">
        <v>1110</v>
      </c>
      <c r="C61" s="78"/>
      <c r="D61" s="78"/>
      <c r="E61" s="78"/>
      <c r="F61" s="79">
        <f aca="true" t="shared" si="4" ref="F61:F70">SUM(G61:J61)</f>
        <v>0</v>
      </c>
      <c r="G61" s="78"/>
      <c r="H61" s="78"/>
      <c r="I61" s="78"/>
      <c r="J61" s="78"/>
      <c r="K61" s="80" t="s">
        <v>175</v>
      </c>
    </row>
    <row r="62" spans="1:11" ht="19.5" customHeight="1">
      <c r="A62" s="47" t="s">
        <v>228</v>
      </c>
      <c r="B62" s="27">
        <v>1120</v>
      </c>
      <c r="C62" s="78" t="s">
        <v>63</v>
      </c>
      <c r="D62" s="78" t="s">
        <v>63</v>
      </c>
      <c r="E62" s="78" t="s">
        <v>63</v>
      </c>
      <c r="F62" s="79">
        <f t="shared" si="4"/>
        <v>0</v>
      </c>
      <c r="G62" s="78" t="s">
        <v>63</v>
      </c>
      <c r="H62" s="78" t="s">
        <v>63</v>
      </c>
      <c r="I62" s="78" t="s">
        <v>63</v>
      </c>
      <c r="J62" s="78" t="s">
        <v>63</v>
      </c>
      <c r="K62" s="80" t="s">
        <v>175</v>
      </c>
    </row>
    <row r="63" spans="1:11" ht="19.5" customHeight="1">
      <c r="A63" s="47" t="s">
        <v>229</v>
      </c>
      <c r="B63" s="27">
        <v>1130</v>
      </c>
      <c r="C63" s="78"/>
      <c r="D63" s="78"/>
      <c r="E63" s="78"/>
      <c r="F63" s="79">
        <f t="shared" si="4"/>
        <v>0</v>
      </c>
      <c r="G63" s="78"/>
      <c r="H63" s="78"/>
      <c r="I63" s="78"/>
      <c r="J63" s="78"/>
      <c r="K63" s="80" t="s">
        <v>175</v>
      </c>
    </row>
    <row r="64" spans="1:11" ht="19.5" customHeight="1">
      <c r="A64" s="47" t="s">
        <v>230</v>
      </c>
      <c r="B64" s="27">
        <v>1140</v>
      </c>
      <c r="C64" s="78" t="s">
        <v>63</v>
      </c>
      <c r="D64" s="78" t="s">
        <v>63</v>
      </c>
      <c r="E64" s="78" t="s">
        <v>63</v>
      </c>
      <c r="F64" s="79">
        <f t="shared" si="4"/>
        <v>0</v>
      </c>
      <c r="G64" s="78" t="s">
        <v>63</v>
      </c>
      <c r="H64" s="78" t="s">
        <v>63</v>
      </c>
      <c r="I64" s="78" t="s">
        <v>63</v>
      </c>
      <c r="J64" s="78" t="s">
        <v>63</v>
      </c>
      <c r="K64" s="80" t="s">
        <v>175</v>
      </c>
    </row>
    <row r="65" spans="1:11" ht="19.5" customHeight="1">
      <c r="A65" s="47" t="s">
        <v>231</v>
      </c>
      <c r="B65" s="27">
        <v>1150</v>
      </c>
      <c r="C65" s="79">
        <f aca="true" t="shared" si="5" ref="C65:J65">SUM(C66:C67)</f>
        <v>338.5</v>
      </c>
      <c r="D65" s="79">
        <f t="shared" si="5"/>
        <v>0</v>
      </c>
      <c r="E65" s="79">
        <f t="shared" si="5"/>
        <v>0</v>
      </c>
      <c r="F65" s="79">
        <f t="shared" si="5"/>
        <v>0</v>
      </c>
      <c r="G65" s="79">
        <f t="shared" si="5"/>
        <v>0</v>
      </c>
      <c r="H65" s="79">
        <f t="shared" si="5"/>
        <v>0</v>
      </c>
      <c r="I65" s="79">
        <f t="shared" si="5"/>
        <v>0</v>
      </c>
      <c r="J65" s="79">
        <f t="shared" si="5"/>
        <v>0</v>
      </c>
      <c r="K65" s="80" t="s">
        <v>100</v>
      </c>
    </row>
    <row r="66" spans="1:11" ht="19.5" customHeight="1">
      <c r="A66" s="47" t="s">
        <v>217</v>
      </c>
      <c r="B66" s="27">
        <v>1151</v>
      </c>
      <c r="C66" s="78"/>
      <c r="D66" s="78"/>
      <c r="E66" s="78"/>
      <c r="F66" s="79">
        <f t="shared" si="4"/>
        <v>0</v>
      </c>
      <c r="G66" s="78"/>
      <c r="H66" s="78"/>
      <c r="I66" s="78"/>
      <c r="J66" s="78"/>
      <c r="K66" s="80" t="s">
        <v>175</v>
      </c>
    </row>
    <row r="67" spans="1:11" ht="19.5" customHeight="1">
      <c r="A67" s="47" t="s">
        <v>232</v>
      </c>
      <c r="B67" s="27">
        <v>1152</v>
      </c>
      <c r="C67" s="78">
        <v>338.5</v>
      </c>
      <c r="D67" s="78"/>
      <c r="E67" s="78"/>
      <c r="F67" s="79">
        <f t="shared" si="4"/>
        <v>0</v>
      </c>
      <c r="G67" s="78"/>
      <c r="H67" s="78"/>
      <c r="I67" s="78"/>
      <c r="J67" s="78"/>
      <c r="K67" s="80" t="s">
        <v>100</v>
      </c>
    </row>
    <row r="68" spans="1:11" ht="19.5" customHeight="1">
      <c r="A68" s="47" t="s">
        <v>233</v>
      </c>
      <c r="B68" s="27">
        <v>1160</v>
      </c>
      <c r="C68" s="79">
        <f>SUM(C69:C70)</f>
        <v>0</v>
      </c>
      <c r="D68" s="79">
        <f>SUM(D69:D70)</f>
        <v>0</v>
      </c>
      <c r="E68" s="79">
        <f>SUM(E69:E70)</f>
        <v>0</v>
      </c>
      <c r="F68" s="79">
        <f t="shared" si="4"/>
        <v>0</v>
      </c>
      <c r="G68" s="79">
        <f>SUM(G69:G70)</f>
        <v>0</v>
      </c>
      <c r="H68" s="79">
        <f>SUM(H69:H70)</f>
        <v>0</v>
      </c>
      <c r="I68" s="79">
        <f>SUM(I69:I70)</f>
        <v>0</v>
      </c>
      <c r="J68" s="79">
        <f>SUM(J69:J70)</f>
        <v>0</v>
      </c>
      <c r="K68" s="80"/>
    </row>
    <row r="69" spans="1:11" ht="19.5" customHeight="1">
      <c r="A69" s="47" t="s">
        <v>217</v>
      </c>
      <c r="B69" s="27">
        <v>1161</v>
      </c>
      <c r="C69" s="78" t="s">
        <v>63</v>
      </c>
      <c r="D69" s="78" t="s">
        <v>63</v>
      </c>
      <c r="E69" s="78" t="s">
        <v>63</v>
      </c>
      <c r="F69" s="79">
        <f t="shared" si="4"/>
        <v>0</v>
      </c>
      <c r="G69" s="78" t="s">
        <v>63</v>
      </c>
      <c r="H69" s="78" t="s">
        <v>63</v>
      </c>
      <c r="I69" s="78" t="s">
        <v>63</v>
      </c>
      <c r="J69" s="78" t="s">
        <v>63</v>
      </c>
      <c r="K69" s="80" t="s">
        <v>175</v>
      </c>
    </row>
    <row r="70" spans="1:11" ht="19.5" customHeight="1">
      <c r="A70" s="47" t="s">
        <v>234</v>
      </c>
      <c r="B70" s="27">
        <v>1162</v>
      </c>
      <c r="C70" s="78" t="s">
        <v>63</v>
      </c>
      <c r="D70" s="78" t="s">
        <v>63</v>
      </c>
      <c r="E70" s="78" t="s">
        <v>63</v>
      </c>
      <c r="F70" s="79">
        <f t="shared" si="4"/>
        <v>0</v>
      </c>
      <c r="G70" s="78" t="s">
        <v>63</v>
      </c>
      <c r="H70" s="78" t="s">
        <v>63</v>
      </c>
      <c r="I70" s="78" t="s">
        <v>63</v>
      </c>
      <c r="J70" s="78" t="s">
        <v>63</v>
      </c>
      <c r="K70" s="80" t="s">
        <v>175</v>
      </c>
    </row>
    <row r="71" spans="1:11" s="62" customFormat="1" ht="37.5">
      <c r="A71" s="77" t="s">
        <v>75</v>
      </c>
      <c r="B71" s="48">
        <v>1170</v>
      </c>
      <c r="C71" s="81">
        <f aca="true" t="shared" si="6" ref="C71:J71">SUM(C60,C61,C62,C63,C64,C65,C68)</f>
        <v>37.2000000000001</v>
      </c>
      <c r="D71" s="81">
        <f t="shared" si="6"/>
        <v>26.500000000000057</v>
      </c>
      <c r="E71" s="81">
        <f t="shared" si="6"/>
        <v>1.0000000000001137</v>
      </c>
      <c r="F71" s="81">
        <f t="shared" si="6"/>
        <v>382.79999999999995</v>
      </c>
      <c r="G71" s="81">
        <f t="shared" si="6"/>
        <v>94.69999999999999</v>
      </c>
      <c r="H71" s="81">
        <f t="shared" si="6"/>
        <v>95.59999999999997</v>
      </c>
      <c r="I71" s="81">
        <f t="shared" si="6"/>
        <v>96.59999999999997</v>
      </c>
      <c r="J71" s="81">
        <f t="shared" si="6"/>
        <v>95.89999999999998</v>
      </c>
      <c r="K71" s="82" t="s">
        <v>235</v>
      </c>
    </row>
    <row r="72" spans="1:11" s="62" customFormat="1" ht="58.5" customHeight="1">
      <c r="A72" s="47" t="s">
        <v>76</v>
      </c>
      <c r="B72" s="36">
        <v>1180</v>
      </c>
      <c r="C72" s="78">
        <v>-6.7</v>
      </c>
      <c r="D72" s="78">
        <v>-4.8</v>
      </c>
      <c r="E72" s="78">
        <v>-0.2</v>
      </c>
      <c r="F72" s="79">
        <f>SUM(G72:J72)</f>
        <v>-68.9</v>
      </c>
      <c r="G72" s="78">
        <v>-17</v>
      </c>
      <c r="H72" s="78">
        <v>-17.2</v>
      </c>
      <c r="I72" s="78">
        <v>-17.4</v>
      </c>
      <c r="J72" s="78">
        <v>-17.3</v>
      </c>
      <c r="K72" s="82" t="s">
        <v>543</v>
      </c>
    </row>
    <row r="73" spans="1:11" s="62" customFormat="1" ht="19.5" customHeight="1">
      <c r="A73" s="47" t="s">
        <v>77</v>
      </c>
      <c r="B73" s="36">
        <v>1181</v>
      </c>
      <c r="C73" s="78"/>
      <c r="D73" s="78"/>
      <c r="E73" s="78"/>
      <c r="F73" s="79">
        <f>SUM(G73:J73)</f>
        <v>0</v>
      </c>
      <c r="G73" s="78"/>
      <c r="H73" s="78"/>
      <c r="I73" s="78"/>
      <c r="J73" s="78"/>
      <c r="K73" s="82" t="s">
        <v>175</v>
      </c>
    </row>
    <row r="74" spans="1:11" ht="19.5" customHeight="1">
      <c r="A74" s="47" t="s">
        <v>78</v>
      </c>
      <c r="B74" s="27">
        <v>1190</v>
      </c>
      <c r="C74" s="78"/>
      <c r="D74" s="78"/>
      <c r="E74" s="78"/>
      <c r="F74" s="79">
        <f>SUM(G74:J74)</f>
        <v>0</v>
      </c>
      <c r="G74" s="78"/>
      <c r="H74" s="78"/>
      <c r="I74" s="78"/>
      <c r="J74" s="78"/>
      <c r="K74" s="80" t="s">
        <v>175</v>
      </c>
    </row>
    <row r="75" spans="1:11" ht="19.5" customHeight="1">
      <c r="A75" s="47" t="s">
        <v>79</v>
      </c>
      <c r="B75" s="27">
        <v>1191</v>
      </c>
      <c r="C75" s="78" t="s">
        <v>63</v>
      </c>
      <c r="D75" s="78" t="s">
        <v>63</v>
      </c>
      <c r="E75" s="78" t="s">
        <v>63</v>
      </c>
      <c r="F75" s="79">
        <f>SUM(G75:J75)</f>
        <v>0</v>
      </c>
      <c r="G75" s="78" t="s">
        <v>63</v>
      </c>
      <c r="H75" s="78" t="s">
        <v>63</v>
      </c>
      <c r="I75" s="78" t="s">
        <v>63</v>
      </c>
      <c r="J75" s="78" t="s">
        <v>63</v>
      </c>
      <c r="K75" s="80" t="s">
        <v>175</v>
      </c>
    </row>
    <row r="76" spans="1:11" s="62" customFormat="1" ht="62.25" customHeight="1">
      <c r="A76" s="77" t="s">
        <v>236</v>
      </c>
      <c r="B76" s="48">
        <v>1200</v>
      </c>
      <c r="C76" s="81">
        <f aca="true" t="shared" si="7" ref="C76:J76">SUM(C71,C72,C73,C74,C75)</f>
        <v>30.500000000000103</v>
      </c>
      <c r="D76" s="81">
        <f t="shared" si="7"/>
        <v>21.700000000000056</v>
      </c>
      <c r="E76" s="81">
        <f t="shared" si="7"/>
        <v>0.8000000000001137</v>
      </c>
      <c r="F76" s="81">
        <f t="shared" si="7"/>
        <v>313.9</v>
      </c>
      <c r="G76" s="81">
        <f t="shared" si="7"/>
        <v>77.69999999999999</v>
      </c>
      <c r="H76" s="81">
        <f t="shared" si="7"/>
        <v>78.39999999999996</v>
      </c>
      <c r="I76" s="81">
        <f t="shared" si="7"/>
        <v>79.19999999999996</v>
      </c>
      <c r="J76" s="81">
        <f t="shared" si="7"/>
        <v>78.59999999999998</v>
      </c>
      <c r="K76" s="82" t="s">
        <v>559</v>
      </c>
    </row>
    <row r="77" spans="1:11" ht="19.5" customHeight="1">
      <c r="A77" s="47" t="s">
        <v>237</v>
      </c>
      <c r="B77" s="27">
        <v>1201</v>
      </c>
      <c r="C77" s="78">
        <v>30.5</v>
      </c>
      <c r="D77" s="78">
        <v>21.7</v>
      </c>
      <c r="E77" s="78">
        <v>0.8</v>
      </c>
      <c r="F77" s="81">
        <v>313.9</v>
      </c>
      <c r="G77" s="78">
        <f>G76</f>
        <v>77.69999999999999</v>
      </c>
      <c r="H77" s="78">
        <f>H76</f>
        <v>78.39999999999996</v>
      </c>
      <c r="I77" s="78">
        <f>I76</f>
        <v>79.19999999999996</v>
      </c>
      <c r="J77" s="78">
        <f>J76</f>
        <v>78.59999999999998</v>
      </c>
      <c r="K77" s="80" t="s">
        <v>544</v>
      </c>
    </row>
    <row r="78" spans="1:11" ht="19.5" customHeight="1">
      <c r="A78" s="47" t="s">
        <v>238</v>
      </c>
      <c r="B78" s="27">
        <v>1202</v>
      </c>
      <c r="C78" s="78">
        <v>0</v>
      </c>
      <c r="D78" s="78" t="s">
        <v>63</v>
      </c>
      <c r="E78" s="78"/>
      <c r="F78" s="79">
        <f>SUM(G78:J78)</f>
        <v>0</v>
      </c>
      <c r="G78" s="78"/>
      <c r="H78" s="78"/>
      <c r="I78" s="78"/>
      <c r="J78" s="78"/>
      <c r="K78" s="80" t="s">
        <v>175</v>
      </c>
    </row>
    <row r="79" spans="1:11" ht="37.5">
      <c r="A79" s="77" t="s">
        <v>239</v>
      </c>
      <c r="B79" s="27">
        <v>1210</v>
      </c>
      <c r="C79" s="84">
        <f aca="true" t="shared" si="8" ref="C79:J79">SUM(C7,C49,C61,C63,C65,C73,C74)</f>
        <v>1406.7</v>
      </c>
      <c r="D79" s="84">
        <f t="shared" si="8"/>
        <v>1887</v>
      </c>
      <c r="E79" s="84">
        <f t="shared" si="8"/>
        <v>1753.4</v>
      </c>
      <c r="F79" s="84">
        <f t="shared" si="8"/>
        <v>2465.8</v>
      </c>
      <c r="G79" s="84">
        <f t="shared" si="8"/>
        <v>615.5</v>
      </c>
      <c r="H79" s="84">
        <f t="shared" si="8"/>
        <v>617.4</v>
      </c>
      <c r="I79" s="84">
        <f t="shared" si="8"/>
        <v>617.4</v>
      </c>
      <c r="J79" s="84">
        <f t="shared" si="8"/>
        <v>615.5</v>
      </c>
      <c r="K79" s="80" t="s">
        <v>560</v>
      </c>
    </row>
    <row r="80" spans="1:11" ht="56.25">
      <c r="A80" s="77" t="s">
        <v>240</v>
      </c>
      <c r="B80" s="27">
        <v>1220</v>
      </c>
      <c r="C80" s="84">
        <f>SUM(C8,C18,C41,C53,C62,C64,C68,C72,C75)</f>
        <v>-1376.2</v>
      </c>
      <c r="D80" s="84">
        <f aca="true" t="shared" si="9" ref="D80:J80">SUM(D8,D18,D41,D53,D62,D64,D68,D75)</f>
        <v>-1860.5</v>
      </c>
      <c r="E80" s="84">
        <f t="shared" si="9"/>
        <v>-1752.4</v>
      </c>
      <c r="F80" s="84">
        <f t="shared" si="9"/>
        <v>-2083</v>
      </c>
      <c r="G80" s="84">
        <f t="shared" si="9"/>
        <v>-520.8</v>
      </c>
      <c r="H80" s="84">
        <f t="shared" si="9"/>
        <v>-521.8</v>
      </c>
      <c r="I80" s="84">
        <f t="shared" si="9"/>
        <v>-520.8</v>
      </c>
      <c r="J80" s="84">
        <f t="shared" si="9"/>
        <v>-519.6</v>
      </c>
      <c r="K80" s="80" t="s">
        <v>524</v>
      </c>
    </row>
    <row r="81" spans="1:11" ht="19.5" customHeight="1">
      <c r="A81" s="47" t="s">
        <v>241</v>
      </c>
      <c r="B81" s="27">
        <v>1230</v>
      </c>
      <c r="C81" s="78"/>
      <c r="D81" s="78"/>
      <c r="E81" s="78"/>
      <c r="F81" s="79">
        <f>SUM(G81:J81)</f>
        <v>0</v>
      </c>
      <c r="G81" s="78"/>
      <c r="H81" s="78"/>
      <c r="I81" s="78"/>
      <c r="J81" s="78"/>
      <c r="K81" s="80"/>
    </row>
    <row r="82" spans="1:11" ht="19.5" customHeight="1">
      <c r="A82" s="274" t="s">
        <v>242</v>
      </c>
      <c r="B82" s="274"/>
      <c r="C82" s="274"/>
      <c r="D82" s="274"/>
      <c r="E82" s="274"/>
      <c r="F82" s="274"/>
      <c r="G82" s="274"/>
      <c r="H82" s="274"/>
      <c r="I82" s="274"/>
      <c r="J82" s="274"/>
      <c r="K82" s="274"/>
    </row>
    <row r="83" spans="1:11" ht="19.5" customHeight="1">
      <c r="A83" s="47" t="s">
        <v>243</v>
      </c>
      <c r="B83" s="27">
        <v>1300</v>
      </c>
      <c r="C83" s="79">
        <v>-299</v>
      </c>
      <c r="D83" s="79">
        <f>D60</f>
        <v>26.500000000000057</v>
      </c>
      <c r="E83" s="79">
        <f>E60</f>
        <v>1.0000000000001137</v>
      </c>
      <c r="F83" s="79">
        <f aca="true" t="shared" si="10" ref="F83:F88">SUM(G83:J83)</f>
        <v>382.7999999999999</v>
      </c>
      <c r="G83" s="79">
        <f>G60</f>
        <v>94.69999999999999</v>
      </c>
      <c r="H83" s="79">
        <f>H60</f>
        <v>95.59999999999997</v>
      </c>
      <c r="I83" s="79">
        <f>I60</f>
        <v>96.59999999999997</v>
      </c>
      <c r="J83" s="79">
        <f>J60</f>
        <v>95.89999999999998</v>
      </c>
      <c r="K83" s="80"/>
    </row>
    <row r="84" spans="1:11" ht="19.5" customHeight="1">
      <c r="A84" s="47" t="s">
        <v>244</v>
      </c>
      <c r="B84" s="27">
        <v>1301</v>
      </c>
      <c r="C84" s="79">
        <f>C96</f>
        <v>41.6</v>
      </c>
      <c r="D84" s="79">
        <f>D96</f>
        <v>32</v>
      </c>
      <c r="E84" s="79">
        <f>E96</f>
        <v>32</v>
      </c>
      <c r="F84" s="79">
        <f t="shared" si="10"/>
        <v>37.5</v>
      </c>
      <c r="G84" s="79">
        <f>G96</f>
        <v>9.4</v>
      </c>
      <c r="H84" s="79">
        <f>H96</f>
        <v>9.4</v>
      </c>
      <c r="I84" s="79">
        <f>I96</f>
        <v>9.4</v>
      </c>
      <c r="J84" s="79">
        <f>J96</f>
        <v>9.3</v>
      </c>
      <c r="K84" s="80"/>
    </row>
    <row r="85" spans="1:11" ht="19.5" customHeight="1">
      <c r="A85" s="47" t="s">
        <v>245</v>
      </c>
      <c r="B85" s="27">
        <v>1302</v>
      </c>
      <c r="C85" s="79">
        <f>C50</f>
        <v>0</v>
      </c>
      <c r="D85" s="79">
        <f>D50</f>
        <v>0</v>
      </c>
      <c r="E85" s="79">
        <f>E50</f>
        <v>0</v>
      </c>
      <c r="F85" s="79">
        <f t="shared" si="10"/>
        <v>0</v>
      </c>
      <c r="G85" s="79">
        <f>G50</f>
        <v>0</v>
      </c>
      <c r="H85" s="79">
        <f>H50</f>
        <v>0</v>
      </c>
      <c r="I85" s="79">
        <f>I50</f>
        <v>0</v>
      </c>
      <c r="J85" s="79">
        <f>J50</f>
        <v>0</v>
      </c>
      <c r="K85" s="80"/>
    </row>
    <row r="86" spans="1:11" ht="19.5" customHeight="1">
      <c r="A86" s="47" t="s">
        <v>246</v>
      </c>
      <c r="B86" s="27">
        <v>1303</v>
      </c>
      <c r="C86" s="79">
        <v>0</v>
      </c>
      <c r="D86" s="79">
        <v>0</v>
      </c>
      <c r="E86" s="79">
        <v>0</v>
      </c>
      <c r="F86" s="79">
        <f t="shared" si="10"/>
        <v>0</v>
      </c>
      <c r="G86" s="79">
        <v>0</v>
      </c>
      <c r="H86" s="79">
        <v>0</v>
      </c>
      <c r="I86" s="79">
        <v>0</v>
      </c>
      <c r="J86" s="79">
        <v>0</v>
      </c>
      <c r="K86" s="80"/>
    </row>
    <row r="87" spans="1:11" ht="19.5" customHeight="1">
      <c r="A87" s="47" t="s">
        <v>247</v>
      </c>
      <c r="B87" s="27">
        <v>1304</v>
      </c>
      <c r="C87" s="79">
        <f>C51</f>
        <v>0</v>
      </c>
      <c r="D87" s="79">
        <f>D51</f>
        <v>0</v>
      </c>
      <c r="E87" s="79">
        <f>E51</f>
        <v>0</v>
      </c>
      <c r="F87" s="79">
        <f t="shared" si="10"/>
        <v>0</v>
      </c>
      <c r="G87" s="79">
        <f>G51</f>
        <v>0</v>
      </c>
      <c r="H87" s="79">
        <f>H51</f>
        <v>0</v>
      </c>
      <c r="I87" s="79">
        <f>I51</f>
        <v>0</v>
      </c>
      <c r="J87" s="79">
        <f>J51</f>
        <v>0</v>
      </c>
      <c r="K87" s="80"/>
    </row>
    <row r="88" spans="1:11" ht="19.5" customHeight="1">
      <c r="A88" s="47" t="s">
        <v>248</v>
      </c>
      <c r="B88" s="27">
        <v>1305</v>
      </c>
      <c r="C88" s="79">
        <v>0</v>
      </c>
      <c r="D88" s="79">
        <v>0</v>
      </c>
      <c r="E88" s="79">
        <v>0</v>
      </c>
      <c r="F88" s="79">
        <f t="shared" si="10"/>
        <v>0</v>
      </c>
      <c r="G88" s="79">
        <v>0</v>
      </c>
      <c r="H88" s="79">
        <v>0</v>
      </c>
      <c r="I88" s="79">
        <v>0</v>
      </c>
      <c r="J88" s="79">
        <v>0</v>
      </c>
      <c r="K88" s="80"/>
    </row>
    <row r="89" spans="1:11" s="62" customFormat="1" ht="19.5" customHeight="1">
      <c r="A89" s="77" t="s">
        <v>67</v>
      </c>
      <c r="B89" s="48">
        <v>1310</v>
      </c>
      <c r="C89" s="85">
        <f aca="true" t="shared" si="11" ref="C89:J89">C83+C84-C85-C86-C87-C88</f>
        <v>-257.4</v>
      </c>
      <c r="D89" s="85">
        <f t="shared" si="11"/>
        <v>58.50000000000006</v>
      </c>
      <c r="E89" s="85">
        <f t="shared" si="11"/>
        <v>33.000000000000114</v>
      </c>
      <c r="F89" s="85">
        <f t="shared" si="11"/>
        <v>420.2999999999999</v>
      </c>
      <c r="G89" s="85">
        <f t="shared" si="11"/>
        <v>104.1</v>
      </c>
      <c r="H89" s="85">
        <f t="shared" si="11"/>
        <v>104.99999999999997</v>
      </c>
      <c r="I89" s="85">
        <f t="shared" si="11"/>
        <v>105.99999999999997</v>
      </c>
      <c r="J89" s="85">
        <f t="shared" si="11"/>
        <v>105.19999999999997</v>
      </c>
      <c r="K89" s="82"/>
    </row>
    <row r="90" spans="1:11" ht="19.5" customHeight="1">
      <c r="A90" s="274" t="s">
        <v>249</v>
      </c>
      <c r="B90" s="274"/>
      <c r="C90" s="274"/>
      <c r="D90" s="274"/>
      <c r="E90" s="274"/>
      <c r="F90" s="274"/>
      <c r="G90" s="274"/>
      <c r="H90" s="274"/>
      <c r="I90" s="274"/>
      <c r="J90" s="274"/>
      <c r="K90" s="274"/>
    </row>
    <row r="91" spans="1:11" ht="19.5" customHeight="1">
      <c r="A91" s="47" t="s">
        <v>250</v>
      </c>
      <c r="B91" s="27">
        <v>1400</v>
      </c>
      <c r="C91" s="78">
        <f>C92+C93</f>
        <v>88.3</v>
      </c>
      <c r="D91" s="78">
        <f>D92+D93</f>
        <v>120</v>
      </c>
      <c r="E91" s="78">
        <v>116.8</v>
      </c>
      <c r="F91" s="79">
        <f aca="true" t="shared" si="12" ref="F91:F98">SUM(G91:J91)</f>
        <v>140</v>
      </c>
      <c r="G91" s="78">
        <v>35</v>
      </c>
      <c r="H91" s="78">
        <v>35</v>
      </c>
      <c r="I91" s="78">
        <v>35</v>
      </c>
      <c r="J91" s="78">
        <v>35</v>
      </c>
      <c r="K91" s="80"/>
    </row>
    <row r="92" spans="1:11" ht="19.5" customHeight="1">
      <c r="A92" s="47" t="s">
        <v>251</v>
      </c>
      <c r="B92" s="86">
        <v>1401</v>
      </c>
      <c r="C92" s="78"/>
      <c r="D92" s="78"/>
      <c r="E92" s="78"/>
      <c r="F92" s="79">
        <f t="shared" si="12"/>
        <v>0</v>
      </c>
      <c r="G92" s="78"/>
      <c r="H92" s="78"/>
      <c r="I92" s="78"/>
      <c r="J92" s="78"/>
      <c r="K92" s="80"/>
    </row>
    <row r="93" spans="1:11" ht="19.5" customHeight="1">
      <c r="A93" s="47" t="s">
        <v>252</v>
      </c>
      <c r="B93" s="86">
        <v>1402</v>
      </c>
      <c r="C93" s="78">
        <f>C11*(-1)</f>
        <v>88.3</v>
      </c>
      <c r="D93" s="78">
        <f>D11*(-1)</f>
        <v>120</v>
      </c>
      <c r="E93" s="78">
        <f>E11*(-1)</f>
        <v>116.8</v>
      </c>
      <c r="F93" s="79">
        <f t="shared" si="12"/>
        <v>140</v>
      </c>
      <c r="G93" s="78">
        <f>G11*(-1)</f>
        <v>35</v>
      </c>
      <c r="H93" s="78">
        <f>H11*(-1)</f>
        <v>35</v>
      </c>
      <c r="I93" s="78">
        <f>I11*(-1)</f>
        <v>35</v>
      </c>
      <c r="J93" s="78">
        <f>J11*(-1)</f>
        <v>35</v>
      </c>
      <c r="K93" s="80"/>
    </row>
    <row r="94" spans="1:11" ht="18.75">
      <c r="A94" s="47" t="s">
        <v>151</v>
      </c>
      <c r="B94" s="86">
        <v>1410</v>
      </c>
      <c r="C94" s="78">
        <f aca="true" t="shared" si="13" ref="C94:E95">(C12+C26)*(-1)</f>
        <v>961.7</v>
      </c>
      <c r="D94" s="78">
        <f t="shared" si="13"/>
        <v>844.1</v>
      </c>
      <c r="E94" s="78">
        <v>844.1</v>
      </c>
      <c r="F94" s="79">
        <f t="shared" si="12"/>
        <v>956.4</v>
      </c>
      <c r="G94" s="78">
        <f aca="true" t="shared" si="14" ref="G94:J95">(G12+G26)*(-1)</f>
        <v>239.1</v>
      </c>
      <c r="H94" s="78">
        <f t="shared" si="14"/>
        <v>239.1</v>
      </c>
      <c r="I94" s="78">
        <f t="shared" si="14"/>
        <v>239.1</v>
      </c>
      <c r="J94" s="78">
        <f t="shared" si="14"/>
        <v>239.1</v>
      </c>
      <c r="K94" s="80"/>
    </row>
    <row r="95" spans="1:11" ht="18.75">
      <c r="A95" s="47" t="s">
        <v>178</v>
      </c>
      <c r="B95" s="86">
        <v>1420</v>
      </c>
      <c r="C95" s="78">
        <f t="shared" si="13"/>
        <v>211.5</v>
      </c>
      <c r="D95" s="78">
        <f t="shared" si="13"/>
        <v>180.29999999999998</v>
      </c>
      <c r="E95" s="78">
        <f t="shared" si="13"/>
        <v>180.29999999999998</v>
      </c>
      <c r="F95" s="79">
        <f t="shared" si="12"/>
        <v>223.6</v>
      </c>
      <c r="G95" s="78">
        <f t="shared" si="14"/>
        <v>55.9</v>
      </c>
      <c r="H95" s="78">
        <f t="shared" si="14"/>
        <v>55.9</v>
      </c>
      <c r="I95" s="78">
        <f t="shared" si="14"/>
        <v>55.9</v>
      </c>
      <c r="J95" s="78">
        <f t="shared" si="14"/>
        <v>55.9</v>
      </c>
      <c r="K95" s="80"/>
    </row>
    <row r="96" spans="1:11" ht="19.5" customHeight="1">
      <c r="A96" s="47" t="s">
        <v>253</v>
      </c>
      <c r="B96" s="86">
        <v>1430</v>
      </c>
      <c r="C96" s="78">
        <v>41.6</v>
      </c>
      <c r="D96" s="78">
        <f>(D15)*(-1)</f>
        <v>32</v>
      </c>
      <c r="E96" s="78">
        <f>(E15)*(-1)</f>
        <v>32</v>
      </c>
      <c r="F96" s="79">
        <f t="shared" si="12"/>
        <v>37.5</v>
      </c>
      <c r="G96" s="78">
        <f>(G15)*(-1)</f>
        <v>9.4</v>
      </c>
      <c r="H96" s="78">
        <f>(H15)*(-1)</f>
        <v>9.4</v>
      </c>
      <c r="I96" s="78">
        <f>(I15)*(-1)</f>
        <v>9.4</v>
      </c>
      <c r="J96" s="78">
        <f>(J15)*(-1)</f>
        <v>9.3</v>
      </c>
      <c r="K96" s="80"/>
    </row>
    <row r="97" spans="1:11" ht="18.75">
      <c r="A97" s="47" t="s">
        <v>65</v>
      </c>
      <c r="B97" s="86">
        <v>1440</v>
      </c>
      <c r="C97" s="78">
        <v>66.4</v>
      </c>
      <c r="D97" s="78">
        <f>(D80*(-1))-D93-D94-D95-D96</f>
        <v>684.1</v>
      </c>
      <c r="E97" s="78">
        <f>(E80*(-1))-E93-E94-E95-E96</f>
        <v>579.2000000000002</v>
      </c>
      <c r="F97" s="79">
        <f t="shared" si="12"/>
        <v>725.4999999999998</v>
      </c>
      <c r="G97" s="78">
        <f>(G80*(-1))-G93-G94-G95-G96</f>
        <v>181.39999999999995</v>
      </c>
      <c r="H97" s="78">
        <f>(H80*(-1))-H93-H94-H95-H96</f>
        <v>182.39999999999995</v>
      </c>
      <c r="I97" s="78">
        <f>(I80*(-1))-I93-I94-I95-I96</f>
        <v>181.39999999999995</v>
      </c>
      <c r="J97" s="78">
        <f>(J80*(-1))-J93-J94-J95-J96</f>
        <v>180.3</v>
      </c>
      <c r="K97" s="80"/>
    </row>
    <row r="98" spans="1:11" s="62" customFormat="1" ht="19.5" customHeight="1">
      <c r="A98" s="77" t="s">
        <v>254</v>
      </c>
      <c r="B98" s="87">
        <v>1450</v>
      </c>
      <c r="C98" s="88">
        <f>SUM(C91,C94:C97)</f>
        <v>1369.5</v>
      </c>
      <c r="D98" s="88">
        <f>SUM(D91,D94:D97)</f>
        <v>1860.5</v>
      </c>
      <c r="E98" s="88">
        <f>SUM(E91,E94:E97)</f>
        <v>1752.4</v>
      </c>
      <c r="F98" s="88">
        <f t="shared" si="12"/>
        <v>2083</v>
      </c>
      <c r="G98" s="88">
        <f>SUM(G91,G94:G97)</f>
        <v>520.8</v>
      </c>
      <c r="H98" s="88">
        <f>SUM(H91,H94:H97)</f>
        <v>521.8</v>
      </c>
      <c r="I98" s="88">
        <f>SUM(I91,I94:I97)</f>
        <v>520.8</v>
      </c>
      <c r="J98" s="88">
        <f>SUM(J91,J94:J97)</f>
        <v>519.6</v>
      </c>
      <c r="K98" s="82"/>
    </row>
    <row r="99" spans="1:11" s="62" customFormat="1" ht="19.5" customHeight="1">
      <c r="A99" s="73"/>
      <c r="B99" s="89"/>
      <c r="C99" s="90"/>
      <c r="D99" s="90"/>
      <c r="E99" s="90"/>
      <c r="F99" s="90"/>
      <c r="G99" s="90"/>
      <c r="H99" s="90"/>
      <c r="I99" s="90"/>
      <c r="J99" s="90"/>
      <c r="K99" s="91"/>
    </row>
    <row r="100" spans="1:10" ht="16.5" customHeight="1">
      <c r="A100" s="5"/>
      <c r="C100" s="72"/>
      <c r="D100" s="92"/>
      <c r="E100" s="92"/>
      <c r="F100" s="92"/>
      <c r="G100" s="92"/>
      <c r="H100" s="92"/>
      <c r="I100" s="92"/>
      <c r="J100" s="92"/>
    </row>
    <row r="101" spans="1:10" ht="19.5" customHeight="1">
      <c r="A101" s="73" t="s">
        <v>255</v>
      </c>
      <c r="C101" s="275" t="s">
        <v>256</v>
      </c>
      <c r="D101" s="275"/>
      <c r="E101" s="275"/>
      <c r="F101" s="275"/>
      <c r="G101" s="74"/>
      <c r="H101" s="258" t="s">
        <v>257</v>
      </c>
      <c r="I101" s="258"/>
      <c r="J101" s="258"/>
    </row>
    <row r="102" spans="1:10" s="14" customFormat="1" ht="19.5" customHeight="1">
      <c r="A102" s="4" t="s">
        <v>258</v>
      </c>
      <c r="B102" s="1"/>
      <c r="C102" s="272" t="s">
        <v>259</v>
      </c>
      <c r="D102" s="272"/>
      <c r="E102" s="272"/>
      <c r="F102" s="272"/>
      <c r="G102" s="7"/>
      <c r="H102" s="254" t="s">
        <v>163</v>
      </c>
      <c r="I102" s="254"/>
      <c r="J102" s="254"/>
    </row>
    <row r="103" spans="1:10" ht="19.5" customHeight="1">
      <c r="A103" s="5"/>
      <c r="C103" s="72"/>
      <c r="D103" s="92"/>
      <c r="E103" s="92"/>
      <c r="F103" s="92"/>
      <c r="G103" s="92"/>
      <c r="H103" s="92"/>
      <c r="I103" s="92"/>
      <c r="J103" s="92"/>
    </row>
    <row r="104" spans="1:10" ht="18.75">
      <c r="A104" s="5"/>
      <c r="C104" s="72"/>
      <c r="D104" s="92"/>
      <c r="E104" s="92"/>
      <c r="F104" s="92"/>
      <c r="G104" s="92"/>
      <c r="H104" s="92"/>
      <c r="I104" s="92"/>
      <c r="J104" s="92"/>
    </row>
    <row r="105" spans="1:10" ht="18.75">
      <c r="A105" s="5"/>
      <c r="C105" s="72"/>
      <c r="D105" s="92"/>
      <c r="E105" s="92"/>
      <c r="F105" s="92"/>
      <c r="G105" s="92"/>
      <c r="H105" s="92"/>
      <c r="I105" s="92"/>
      <c r="J105" s="92"/>
    </row>
    <row r="106" spans="1:10" ht="18.75">
      <c r="A106" s="5"/>
      <c r="C106" s="72"/>
      <c r="D106" s="92"/>
      <c r="E106" s="92"/>
      <c r="F106" s="92"/>
      <c r="G106" s="92"/>
      <c r="H106" s="92"/>
      <c r="I106" s="92"/>
      <c r="J106" s="92"/>
    </row>
    <row r="107" spans="1:10" ht="18.75">
      <c r="A107" s="5"/>
      <c r="C107" s="72"/>
      <c r="D107" s="92"/>
      <c r="E107" s="92"/>
      <c r="F107" s="92"/>
      <c r="G107" s="92"/>
      <c r="H107" s="92"/>
      <c r="I107" s="92"/>
      <c r="J107" s="92"/>
    </row>
    <row r="108" spans="1:10" ht="18.75">
      <c r="A108" s="5"/>
      <c r="C108" s="72"/>
      <c r="D108" s="92"/>
      <c r="E108" s="92"/>
      <c r="F108" s="92"/>
      <c r="G108" s="92"/>
      <c r="H108" s="92"/>
      <c r="I108" s="92"/>
      <c r="J108" s="92"/>
    </row>
    <row r="109" spans="1:10" ht="18.75">
      <c r="A109" s="5"/>
      <c r="C109" s="72"/>
      <c r="D109" s="92"/>
      <c r="E109" s="92"/>
      <c r="F109" s="92"/>
      <c r="G109" s="92"/>
      <c r="H109" s="92"/>
      <c r="I109" s="92"/>
      <c r="J109" s="92"/>
    </row>
    <row r="110" spans="1:10" ht="18.75">
      <c r="A110" s="5"/>
      <c r="C110" s="72"/>
      <c r="D110" s="92"/>
      <c r="E110" s="92"/>
      <c r="F110" s="92"/>
      <c r="G110" s="92"/>
      <c r="H110" s="92"/>
      <c r="I110" s="92"/>
      <c r="J110" s="92"/>
    </row>
    <row r="111" spans="1:10" ht="18.75">
      <c r="A111" s="5"/>
      <c r="C111" s="72"/>
      <c r="D111" s="92"/>
      <c r="E111" s="92"/>
      <c r="F111" s="92"/>
      <c r="G111" s="92"/>
      <c r="H111" s="92"/>
      <c r="I111" s="92"/>
      <c r="J111" s="92"/>
    </row>
    <row r="112" spans="1:10" ht="18.75">
      <c r="A112" s="5"/>
      <c r="C112" s="72"/>
      <c r="D112" s="92"/>
      <c r="E112" s="92"/>
      <c r="F112" s="92"/>
      <c r="G112" s="92"/>
      <c r="H112" s="92"/>
      <c r="I112" s="92"/>
      <c r="J112" s="92"/>
    </row>
    <row r="113" spans="1:10" ht="18.75">
      <c r="A113" s="5"/>
      <c r="C113" s="72"/>
      <c r="D113" s="92"/>
      <c r="E113" s="92"/>
      <c r="F113" s="92"/>
      <c r="G113" s="92"/>
      <c r="H113" s="92"/>
      <c r="I113" s="92"/>
      <c r="J113" s="92"/>
    </row>
    <row r="114" spans="1:10" ht="18.75">
      <c r="A114" s="5"/>
      <c r="C114" s="72"/>
      <c r="D114" s="92"/>
      <c r="E114" s="92"/>
      <c r="F114" s="92"/>
      <c r="G114" s="92"/>
      <c r="H114" s="92"/>
      <c r="I114" s="92"/>
      <c r="J114" s="92"/>
    </row>
    <row r="115" spans="1:10" ht="18.75">
      <c r="A115" s="5"/>
      <c r="C115" s="72"/>
      <c r="D115" s="92"/>
      <c r="E115" s="92"/>
      <c r="F115" s="92"/>
      <c r="G115" s="92"/>
      <c r="H115" s="92"/>
      <c r="I115" s="92"/>
      <c r="J115" s="92"/>
    </row>
    <row r="116" spans="1:10" ht="18.75">
      <c r="A116" s="5"/>
      <c r="C116" s="72"/>
      <c r="D116" s="92"/>
      <c r="E116" s="92"/>
      <c r="F116" s="92"/>
      <c r="G116" s="92"/>
      <c r="H116" s="92"/>
      <c r="I116" s="92"/>
      <c r="J116" s="92"/>
    </row>
    <row r="117" spans="1:10" ht="18.75">
      <c r="A117" s="5"/>
      <c r="C117" s="72"/>
      <c r="D117" s="92"/>
      <c r="E117" s="92"/>
      <c r="F117" s="92"/>
      <c r="G117" s="92"/>
      <c r="H117" s="92"/>
      <c r="I117" s="92"/>
      <c r="J117" s="92"/>
    </row>
    <row r="118" spans="1:10" ht="18.75">
      <c r="A118" s="5"/>
      <c r="C118" s="72"/>
      <c r="D118" s="92"/>
      <c r="E118" s="92"/>
      <c r="F118" s="92"/>
      <c r="G118" s="92"/>
      <c r="H118" s="92"/>
      <c r="I118" s="92"/>
      <c r="J118" s="92"/>
    </row>
    <row r="119" spans="1:10" ht="18.75">
      <c r="A119" s="5"/>
      <c r="C119" s="72"/>
      <c r="D119" s="92"/>
      <c r="E119" s="92"/>
      <c r="F119" s="92"/>
      <c r="G119" s="92"/>
      <c r="H119" s="92"/>
      <c r="I119" s="92"/>
      <c r="J119" s="92"/>
    </row>
    <row r="120" spans="1:10" ht="18.75">
      <c r="A120" s="5"/>
      <c r="C120" s="72"/>
      <c r="D120" s="92"/>
      <c r="E120" s="92"/>
      <c r="F120" s="92"/>
      <c r="G120" s="92"/>
      <c r="H120" s="92"/>
      <c r="I120" s="92"/>
      <c r="J120" s="92"/>
    </row>
    <row r="121" spans="1:10" ht="18.75">
      <c r="A121" s="5"/>
      <c r="C121" s="72"/>
      <c r="D121" s="92"/>
      <c r="E121" s="92"/>
      <c r="F121" s="92"/>
      <c r="G121" s="92"/>
      <c r="H121" s="92"/>
      <c r="I121" s="92"/>
      <c r="J121" s="92"/>
    </row>
    <row r="122" spans="1:10" ht="18.75">
      <c r="A122" s="5"/>
      <c r="C122" s="72"/>
      <c r="D122" s="92"/>
      <c r="E122" s="92"/>
      <c r="F122" s="92"/>
      <c r="G122" s="92"/>
      <c r="H122" s="92"/>
      <c r="I122" s="92"/>
      <c r="J122" s="92"/>
    </row>
    <row r="123" spans="1:10" ht="18.75">
      <c r="A123" s="5"/>
      <c r="C123" s="72"/>
      <c r="D123" s="92"/>
      <c r="E123" s="92"/>
      <c r="F123" s="92"/>
      <c r="G123" s="92"/>
      <c r="H123" s="92"/>
      <c r="I123" s="92"/>
      <c r="J123" s="92"/>
    </row>
    <row r="124" spans="1:10" ht="18.75">
      <c r="A124" s="5"/>
      <c r="C124" s="72"/>
      <c r="D124" s="92"/>
      <c r="E124" s="92"/>
      <c r="F124" s="92"/>
      <c r="G124" s="92"/>
      <c r="H124" s="92"/>
      <c r="I124" s="92"/>
      <c r="J124" s="92"/>
    </row>
    <row r="125" spans="1:10" ht="18.75">
      <c r="A125" s="5"/>
      <c r="C125" s="72"/>
      <c r="D125" s="92"/>
      <c r="E125" s="92"/>
      <c r="F125" s="92"/>
      <c r="G125" s="92"/>
      <c r="H125" s="92"/>
      <c r="I125" s="92"/>
      <c r="J125" s="92"/>
    </row>
    <row r="126" spans="1:10" ht="18.75">
      <c r="A126" s="5"/>
      <c r="C126" s="72"/>
      <c r="D126" s="92"/>
      <c r="E126" s="92"/>
      <c r="F126" s="92"/>
      <c r="G126" s="92"/>
      <c r="H126" s="92"/>
      <c r="I126" s="92"/>
      <c r="J126" s="92"/>
    </row>
    <row r="127" spans="1:10" ht="18.75">
      <c r="A127" s="5"/>
      <c r="C127" s="72"/>
      <c r="D127" s="92"/>
      <c r="E127" s="92"/>
      <c r="F127" s="92"/>
      <c r="G127" s="92"/>
      <c r="H127" s="92"/>
      <c r="I127" s="92"/>
      <c r="J127" s="92"/>
    </row>
    <row r="128" spans="1:10" ht="18.75">
      <c r="A128" s="5"/>
      <c r="C128" s="72"/>
      <c r="D128" s="92"/>
      <c r="E128" s="92"/>
      <c r="F128" s="92"/>
      <c r="G128" s="92"/>
      <c r="H128" s="92"/>
      <c r="I128" s="92"/>
      <c r="J128" s="92"/>
    </row>
    <row r="129" spans="1:10" ht="18.75">
      <c r="A129" s="5"/>
      <c r="C129" s="72"/>
      <c r="D129" s="92"/>
      <c r="E129" s="92"/>
      <c r="F129" s="92"/>
      <c r="G129" s="92"/>
      <c r="H129" s="92"/>
      <c r="I129" s="92"/>
      <c r="J129" s="92"/>
    </row>
    <row r="130" spans="1:10" ht="18.75">
      <c r="A130" s="5"/>
      <c r="C130" s="72"/>
      <c r="D130" s="92"/>
      <c r="E130" s="92"/>
      <c r="F130" s="92"/>
      <c r="G130" s="92"/>
      <c r="H130" s="92"/>
      <c r="I130" s="92"/>
      <c r="J130" s="92"/>
    </row>
    <row r="131" spans="1:10" ht="18.75">
      <c r="A131" s="5"/>
      <c r="C131" s="72"/>
      <c r="D131" s="92"/>
      <c r="E131" s="92"/>
      <c r="F131" s="92"/>
      <c r="G131" s="92"/>
      <c r="H131" s="92"/>
      <c r="I131" s="92"/>
      <c r="J131" s="92"/>
    </row>
    <row r="132" spans="1:10" ht="18.75">
      <c r="A132" s="5"/>
      <c r="C132" s="72"/>
      <c r="D132" s="92"/>
      <c r="E132" s="92"/>
      <c r="F132" s="92"/>
      <c r="G132" s="92"/>
      <c r="H132" s="92"/>
      <c r="I132" s="92"/>
      <c r="J132" s="92"/>
    </row>
    <row r="133" spans="1:10" ht="18.75">
      <c r="A133" s="5"/>
      <c r="C133" s="72"/>
      <c r="D133" s="92"/>
      <c r="E133" s="92"/>
      <c r="F133" s="92"/>
      <c r="G133" s="92"/>
      <c r="H133" s="92"/>
      <c r="I133" s="92"/>
      <c r="J133" s="92"/>
    </row>
    <row r="134" spans="1:10" ht="18.75">
      <c r="A134" s="5"/>
      <c r="C134" s="72"/>
      <c r="D134" s="92"/>
      <c r="E134" s="92"/>
      <c r="F134" s="92"/>
      <c r="G134" s="92"/>
      <c r="H134" s="92"/>
      <c r="I134" s="92"/>
      <c r="J134" s="92"/>
    </row>
    <row r="135" spans="1:10" ht="18.75">
      <c r="A135" s="5"/>
      <c r="C135" s="72"/>
      <c r="D135" s="92"/>
      <c r="E135" s="92"/>
      <c r="F135" s="92"/>
      <c r="G135" s="92"/>
      <c r="H135" s="92"/>
      <c r="I135" s="92"/>
      <c r="J135" s="92"/>
    </row>
    <row r="136" spans="1:10" ht="18.75">
      <c r="A136" s="5"/>
      <c r="C136" s="72"/>
      <c r="D136" s="92"/>
      <c r="E136" s="92"/>
      <c r="F136" s="92"/>
      <c r="G136" s="92"/>
      <c r="H136" s="92"/>
      <c r="I136" s="92"/>
      <c r="J136" s="92"/>
    </row>
    <row r="137" spans="1:10" ht="18.75">
      <c r="A137" s="5"/>
      <c r="C137" s="72"/>
      <c r="D137" s="92"/>
      <c r="E137" s="92"/>
      <c r="F137" s="92"/>
      <c r="G137" s="92"/>
      <c r="H137" s="92"/>
      <c r="I137" s="92"/>
      <c r="J137" s="92"/>
    </row>
    <row r="138" spans="1:10" ht="18.75">
      <c r="A138" s="5"/>
      <c r="C138" s="72"/>
      <c r="D138" s="92"/>
      <c r="E138" s="92"/>
      <c r="F138" s="92"/>
      <c r="G138" s="92"/>
      <c r="H138" s="92"/>
      <c r="I138" s="92"/>
      <c r="J138" s="92"/>
    </row>
    <row r="139" spans="1:10" ht="18.75">
      <c r="A139" s="5"/>
      <c r="C139" s="72"/>
      <c r="D139" s="92"/>
      <c r="E139" s="92"/>
      <c r="F139" s="92"/>
      <c r="G139" s="92"/>
      <c r="H139" s="92"/>
      <c r="I139" s="92"/>
      <c r="J139" s="92"/>
    </row>
    <row r="140" spans="1:10" ht="18.75">
      <c r="A140" s="5"/>
      <c r="C140" s="72"/>
      <c r="D140" s="92"/>
      <c r="E140" s="92"/>
      <c r="F140" s="92"/>
      <c r="G140" s="92"/>
      <c r="H140" s="92"/>
      <c r="I140" s="92"/>
      <c r="J140" s="92"/>
    </row>
    <row r="141" spans="1:10" ht="18.75">
      <c r="A141" s="5"/>
      <c r="C141" s="72"/>
      <c r="D141" s="92"/>
      <c r="E141" s="92"/>
      <c r="F141" s="92"/>
      <c r="G141" s="92"/>
      <c r="H141" s="92"/>
      <c r="I141" s="92"/>
      <c r="J141" s="92"/>
    </row>
    <row r="142" spans="1:10" ht="18.75">
      <c r="A142" s="5"/>
      <c r="C142" s="72"/>
      <c r="D142" s="92"/>
      <c r="E142" s="92"/>
      <c r="F142" s="92"/>
      <c r="G142" s="92"/>
      <c r="H142" s="92"/>
      <c r="I142" s="92"/>
      <c r="J142" s="92"/>
    </row>
    <row r="143" spans="1:10" ht="18.75">
      <c r="A143" s="5"/>
      <c r="C143" s="72"/>
      <c r="D143" s="92"/>
      <c r="E143" s="92"/>
      <c r="F143" s="92"/>
      <c r="G143" s="92"/>
      <c r="H143" s="92"/>
      <c r="I143" s="92"/>
      <c r="J143" s="92"/>
    </row>
    <row r="144" spans="1:10" ht="18.75">
      <c r="A144" s="5"/>
      <c r="C144" s="72"/>
      <c r="D144" s="92"/>
      <c r="E144" s="92"/>
      <c r="F144" s="92"/>
      <c r="G144" s="92"/>
      <c r="H144" s="92"/>
      <c r="I144" s="92"/>
      <c r="J144" s="92"/>
    </row>
    <row r="145" spans="1:10" ht="18.75">
      <c r="A145" s="5"/>
      <c r="C145" s="72"/>
      <c r="D145" s="92"/>
      <c r="E145" s="92"/>
      <c r="F145" s="92"/>
      <c r="G145" s="92"/>
      <c r="H145" s="92"/>
      <c r="I145" s="92"/>
      <c r="J145" s="92"/>
    </row>
    <row r="146" spans="1:10" ht="18.75">
      <c r="A146" s="5"/>
      <c r="C146" s="72"/>
      <c r="D146" s="92"/>
      <c r="E146" s="92"/>
      <c r="F146" s="92"/>
      <c r="G146" s="92"/>
      <c r="H146" s="92"/>
      <c r="I146" s="92"/>
      <c r="J146" s="92"/>
    </row>
    <row r="147" spans="1:10" ht="18.75">
      <c r="A147" s="5"/>
      <c r="C147" s="72"/>
      <c r="D147" s="92"/>
      <c r="E147" s="92"/>
      <c r="F147" s="92"/>
      <c r="G147" s="92"/>
      <c r="H147" s="92"/>
      <c r="I147" s="92"/>
      <c r="J147" s="92"/>
    </row>
    <row r="148" spans="1:10" ht="18.75">
      <c r="A148" s="5"/>
      <c r="C148" s="72"/>
      <c r="D148" s="92"/>
      <c r="E148" s="92"/>
      <c r="F148" s="92"/>
      <c r="G148" s="92"/>
      <c r="H148" s="92"/>
      <c r="I148" s="92"/>
      <c r="J148" s="92"/>
    </row>
    <row r="149" spans="1:10" ht="18.75">
      <c r="A149" s="5"/>
      <c r="C149" s="72"/>
      <c r="D149" s="92"/>
      <c r="E149" s="92"/>
      <c r="F149" s="92"/>
      <c r="G149" s="92"/>
      <c r="H149" s="92"/>
      <c r="I149" s="92"/>
      <c r="J149" s="92"/>
    </row>
    <row r="150" spans="1:10" ht="18.75">
      <c r="A150" s="5"/>
      <c r="C150" s="72"/>
      <c r="D150" s="92"/>
      <c r="E150" s="92"/>
      <c r="F150" s="92"/>
      <c r="G150" s="92"/>
      <c r="H150" s="92"/>
      <c r="I150" s="92"/>
      <c r="J150" s="92"/>
    </row>
    <row r="151" spans="1:10" ht="18.75">
      <c r="A151" s="5"/>
      <c r="C151" s="72"/>
      <c r="D151" s="92"/>
      <c r="E151" s="92"/>
      <c r="F151" s="92"/>
      <c r="G151" s="92"/>
      <c r="H151" s="92"/>
      <c r="I151" s="92"/>
      <c r="J151" s="92"/>
    </row>
    <row r="152" spans="1:10" ht="18.75">
      <c r="A152" s="5"/>
      <c r="C152" s="72"/>
      <c r="D152" s="92"/>
      <c r="E152" s="92"/>
      <c r="F152" s="92"/>
      <c r="G152" s="92"/>
      <c r="H152" s="92"/>
      <c r="I152" s="92"/>
      <c r="J152" s="92"/>
    </row>
    <row r="153" spans="1:10" ht="18.75">
      <c r="A153" s="5"/>
      <c r="C153" s="72"/>
      <c r="D153" s="92"/>
      <c r="E153" s="92"/>
      <c r="F153" s="92"/>
      <c r="G153" s="92"/>
      <c r="H153" s="92"/>
      <c r="I153" s="92"/>
      <c r="J153" s="92"/>
    </row>
    <row r="154" spans="1:10" ht="18.75">
      <c r="A154" s="5"/>
      <c r="C154" s="72"/>
      <c r="D154" s="92"/>
      <c r="E154" s="92"/>
      <c r="F154" s="92"/>
      <c r="G154" s="92"/>
      <c r="H154" s="92"/>
      <c r="I154" s="92"/>
      <c r="J154" s="92"/>
    </row>
    <row r="155" spans="1:10" ht="18.75">
      <c r="A155" s="5"/>
      <c r="C155" s="72"/>
      <c r="D155" s="92"/>
      <c r="E155" s="92"/>
      <c r="F155" s="92"/>
      <c r="G155" s="92"/>
      <c r="H155" s="92"/>
      <c r="I155" s="92"/>
      <c r="J155" s="92"/>
    </row>
    <row r="156" spans="1:10" ht="18.75">
      <c r="A156" s="5"/>
      <c r="C156" s="72"/>
      <c r="D156" s="92"/>
      <c r="E156" s="92"/>
      <c r="F156" s="92"/>
      <c r="G156" s="92"/>
      <c r="H156" s="92"/>
      <c r="I156" s="92"/>
      <c r="J156" s="92"/>
    </row>
    <row r="157" spans="1:10" ht="18.75">
      <c r="A157" s="5"/>
      <c r="C157" s="72"/>
      <c r="D157" s="92"/>
      <c r="E157" s="92"/>
      <c r="F157" s="92"/>
      <c r="G157" s="92"/>
      <c r="H157" s="92"/>
      <c r="I157" s="92"/>
      <c r="J157" s="92"/>
    </row>
    <row r="158" spans="1:10" ht="18.75">
      <c r="A158" s="5"/>
      <c r="C158" s="72"/>
      <c r="D158" s="92"/>
      <c r="E158" s="92"/>
      <c r="F158" s="92"/>
      <c r="G158" s="92"/>
      <c r="H158" s="92"/>
      <c r="I158" s="92"/>
      <c r="J158" s="92"/>
    </row>
    <row r="159" spans="1:10" ht="18.75">
      <c r="A159" s="5"/>
      <c r="C159" s="72"/>
      <c r="D159" s="92"/>
      <c r="E159" s="92"/>
      <c r="F159" s="92"/>
      <c r="G159" s="92"/>
      <c r="H159" s="92"/>
      <c r="I159" s="92"/>
      <c r="J159" s="92"/>
    </row>
    <row r="160" spans="1:10" ht="18.75">
      <c r="A160" s="5"/>
      <c r="C160" s="72"/>
      <c r="D160" s="92"/>
      <c r="E160" s="92"/>
      <c r="F160" s="92"/>
      <c r="G160" s="92"/>
      <c r="H160" s="92"/>
      <c r="I160" s="92"/>
      <c r="J160" s="92"/>
    </row>
    <row r="161" ht="18.75">
      <c r="A161" s="75"/>
    </row>
    <row r="162" ht="18.75">
      <c r="A162" s="75"/>
    </row>
    <row r="163" ht="18.75">
      <c r="A163" s="75"/>
    </row>
    <row r="164" ht="18.75">
      <c r="A164" s="75"/>
    </row>
    <row r="165" ht="18.75">
      <c r="A165" s="75"/>
    </row>
    <row r="166" ht="18.75">
      <c r="A166" s="75"/>
    </row>
    <row r="167" ht="18.75">
      <c r="A167" s="75"/>
    </row>
    <row r="168" ht="18.75">
      <c r="A168" s="75"/>
    </row>
    <row r="169" ht="18.75">
      <c r="A169" s="75"/>
    </row>
    <row r="170" ht="18.75">
      <c r="A170" s="75"/>
    </row>
    <row r="171" ht="18.75">
      <c r="A171" s="75"/>
    </row>
    <row r="172" ht="18.75">
      <c r="A172" s="75"/>
    </row>
    <row r="173" ht="18.75">
      <c r="A173" s="75"/>
    </row>
    <row r="174" ht="18.75">
      <c r="A174" s="75"/>
    </row>
    <row r="175" ht="18.75">
      <c r="A175" s="75"/>
    </row>
    <row r="176" ht="18.75">
      <c r="A176" s="75"/>
    </row>
    <row r="177" ht="18.75">
      <c r="A177" s="75"/>
    </row>
    <row r="178" ht="18.75">
      <c r="A178" s="75"/>
    </row>
    <row r="179" ht="18.75">
      <c r="A179" s="75"/>
    </row>
    <row r="180" ht="18.75">
      <c r="A180" s="75"/>
    </row>
    <row r="181" ht="18.75">
      <c r="A181" s="75"/>
    </row>
    <row r="182" ht="18.75">
      <c r="A182" s="75"/>
    </row>
    <row r="183" ht="18.75">
      <c r="A183" s="75"/>
    </row>
    <row r="184" ht="18.75">
      <c r="A184" s="75"/>
    </row>
    <row r="185" ht="18.75">
      <c r="A185" s="75"/>
    </row>
    <row r="186" ht="18.75">
      <c r="A186" s="75"/>
    </row>
    <row r="187" ht="18.75">
      <c r="A187" s="75"/>
    </row>
    <row r="188" ht="18.75">
      <c r="A188" s="75"/>
    </row>
    <row r="189" ht="18.75">
      <c r="A189" s="75"/>
    </row>
    <row r="190" ht="18.75">
      <c r="A190" s="75"/>
    </row>
    <row r="191" ht="18.75">
      <c r="A191" s="75"/>
    </row>
    <row r="192" ht="18.75">
      <c r="A192" s="75"/>
    </row>
    <row r="193" ht="18.75">
      <c r="A193" s="75"/>
    </row>
    <row r="194" ht="18.75">
      <c r="A194" s="75"/>
    </row>
    <row r="195" ht="18.75">
      <c r="A195" s="75"/>
    </row>
    <row r="196" ht="18.75">
      <c r="A196" s="75"/>
    </row>
    <row r="197" ht="18.75">
      <c r="A197" s="75"/>
    </row>
    <row r="198" ht="18.75">
      <c r="A198" s="75"/>
    </row>
    <row r="199" ht="18.75">
      <c r="A199" s="75"/>
    </row>
    <row r="200" ht="18.75">
      <c r="A200" s="75"/>
    </row>
    <row r="201" ht="18.75">
      <c r="A201" s="75"/>
    </row>
    <row r="202" ht="18.75">
      <c r="A202" s="75"/>
    </row>
    <row r="203" ht="18.75">
      <c r="A203" s="75"/>
    </row>
    <row r="204" ht="18.75">
      <c r="A204" s="75"/>
    </row>
    <row r="205" ht="18.75">
      <c r="A205" s="75"/>
    </row>
    <row r="206" ht="18.75">
      <c r="A206" s="75"/>
    </row>
    <row r="207" ht="18.75">
      <c r="A207" s="75"/>
    </row>
    <row r="208" ht="18.75">
      <c r="A208" s="75"/>
    </row>
    <row r="209" ht="18.75">
      <c r="A209" s="75"/>
    </row>
    <row r="210" ht="18.75">
      <c r="A210" s="75"/>
    </row>
    <row r="211" ht="18.75">
      <c r="A211" s="75"/>
    </row>
    <row r="212" ht="18.75">
      <c r="A212" s="75"/>
    </row>
    <row r="213" ht="18.75">
      <c r="A213" s="75"/>
    </row>
    <row r="214" ht="18.75">
      <c r="A214" s="75"/>
    </row>
    <row r="215" ht="18.75">
      <c r="A215" s="75"/>
    </row>
    <row r="216" ht="18.75">
      <c r="A216" s="75"/>
    </row>
    <row r="217" ht="18.75">
      <c r="A217" s="75"/>
    </row>
    <row r="218" ht="18.75">
      <c r="A218" s="75"/>
    </row>
    <row r="219" ht="18.75">
      <c r="A219" s="75"/>
    </row>
    <row r="220" ht="18.75">
      <c r="A220" s="75"/>
    </row>
    <row r="221" ht="18.75">
      <c r="A221" s="75"/>
    </row>
    <row r="222" ht="18.75">
      <c r="A222" s="75"/>
    </row>
    <row r="223" ht="18.75">
      <c r="A223" s="75"/>
    </row>
    <row r="224" ht="18.75">
      <c r="A224" s="75"/>
    </row>
    <row r="225" ht="18.75">
      <c r="A225" s="75"/>
    </row>
    <row r="226" ht="18.75">
      <c r="A226" s="75"/>
    </row>
    <row r="227" ht="18.75">
      <c r="A227" s="75"/>
    </row>
    <row r="228" ht="18.75">
      <c r="A228" s="75"/>
    </row>
    <row r="229" ht="18.75">
      <c r="A229" s="75"/>
    </row>
    <row r="230" ht="18.75">
      <c r="A230" s="75"/>
    </row>
  </sheetData>
  <sheetProtection/>
  <mergeCells count="16">
    <mergeCell ref="A1:K1"/>
    <mergeCell ref="A3:A4"/>
    <mergeCell ref="B3:B4"/>
    <mergeCell ref="C3:C4"/>
    <mergeCell ref="D3:D4"/>
    <mergeCell ref="E3:E4"/>
    <mergeCell ref="F3:F4"/>
    <mergeCell ref="G3:J3"/>
    <mergeCell ref="K3:K4"/>
    <mergeCell ref="A6:K6"/>
    <mergeCell ref="A82:K82"/>
    <mergeCell ref="A90:K90"/>
    <mergeCell ref="C101:F101"/>
    <mergeCell ref="H101:J101"/>
    <mergeCell ref="C102:F102"/>
    <mergeCell ref="H102:J102"/>
  </mergeCells>
  <printOptions/>
  <pageMargins left="0.39375" right="0.31527777777777777" top="0.6645833333333333" bottom="0.3541666666666667" header="0.27569444444444446" footer="0.5118055555555555"/>
  <pageSetup horizontalDpi="300" verticalDpi="300" orientation="landscape" paperSize="9" scale="50" r:id="rId1"/>
  <headerFooter alignWithMargins="0">
    <oddHeader>&amp;C&amp;"Times New Roman,Обычный"&amp;14 5&amp;R&amp;"Times New Roman,Обычный"&amp;14Продовження додатка 1
Таблиця 1</oddHeader>
  </headerFooter>
  <rowBreaks count="1" manualBreakCount="1">
    <brk id="4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76"/>
  <sheetViews>
    <sheetView view="pageBreakPreview" zoomScale="50" zoomScaleNormal="75" zoomScaleSheetLayoutView="50" zoomScalePageLayoutView="0" workbookViewId="0" topLeftCell="A16">
      <selection activeCell="V46" sqref="V46"/>
    </sheetView>
  </sheetViews>
  <sheetFormatPr defaultColWidth="77.875" defaultRowHeight="12.75"/>
  <cols>
    <col min="1" max="1" width="84.875" style="93" customWidth="1"/>
    <col min="2" max="2" width="15.25390625" style="94" customWidth="1"/>
    <col min="3" max="5" width="15.875" style="94" customWidth="1"/>
    <col min="6" max="10" width="15.875" style="93" customWidth="1"/>
    <col min="11" max="11" width="10.00390625" style="93" customWidth="1"/>
    <col min="12" max="12" width="9.625" style="93" customWidth="1"/>
    <col min="13" max="255" width="9.125" style="93" customWidth="1"/>
    <col min="256" max="16384" width="77.875" style="93" customWidth="1"/>
  </cols>
  <sheetData>
    <row r="1" spans="1:10" ht="18.75">
      <c r="A1" s="278" t="s">
        <v>83</v>
      </c>
      <c r="B1" s="278"/>
      <c r="C1" s="278"/>
      <c r="D1" s="278"/>
      <c r="E1" s="278"/>
      <c r="F1" s="278"/>
      <c r="G1" s="278"/>
      <c r="H1" s="278"/>
      <c r="I1" s="278"/>
      <c r="J1" s="278"/>
    </row>
    <row r="2" spans="1:10" ht="18.75">
      <c r="A2" s="94"/>
      <c r="F2" s="94"/>
      <c r="G2" s="94"/>
      <c r="H2" s="94"/>
      <c r="I2" s="94"/>
      <c r="J2" s="94"/>
    </row>
    <row r="3" spans="1:10" ht="38.25" customHeight="1">
      <c r="A3" s="264" t="s">
        <v>46</v>
      </c>
      <c r="B3" s="279" t="s">
        <v>47</v>
      </c>
      <c r="C3" s="279" t="s">
        <v>48</v>
      </c>
      <c r="D3" s="279" t="s">
        <v>49</v>
      </c>
      <c r="E3" s="265" t="s">
        <v>50</v>
      </c>
      <c r="F3" s="259" t="s">
        <v>165</v>
      </c>
      <c r="G3" s="259" t="s">
        <v>166</v>
      </c>
      <c r="H3" s="259"/>
      <c r="I3" s="259"/>
      <c r="J3" s="259"/>
    </row>
    <row r="4" spans="1:10" ht="50.25" customHeight="1">
      <c r="A4" s="264"/>
      <c r="B4" s="279"/>
      <c r="C4" s="279"/>
      <c r="D4" s="279"/>
      <c r="E4" s="265"/>
      <c r="F4" s="259"/>
      <c r="G4" s="37" t="s">
        <v>168</v>
      </c>
      <c r="H4" s="37" t="s">
        <v>169</v>
      </c>
      <c r="I4" s="37" t="s">
        <v>170</v>
      </c>
      <c r="J4" s="37" t="s">
        <v>171</v>
      </c>
    </row>
    <row r="5" spans="1:10" ht="18" customHeight="1">
      <c r="A5" s="51">
        <v>1</v>
      </c>
      <c r="B5" s="96">
        <v>2</v>
      </c>
      <c r="C5" s="96">
        <v>3</v>
      </c>
      <c r="D5" s="96">
        <v>4</v>
      </c>
      <c r="E5" s="96">
        <v>5</v>
      </c>
      <c r="F5" s="96">
        <v>6</v>
      </c>
      <c r="G5" s="96">
        <v>7</v>
      </c>
      <c r="H5" s="96">
        <v>8</v>
      </c>
      <c r="I5" s="96">
        <v>9</v>
      </c>
      <c r="J5" s="96">
        <v>10</v>
      </c>
    </row>
    <row r="6" spans="1:10" ht="24.75" customHeight="1">
      <c r="A6" s="277" t="s">
        <v>260</v>
      </c>
      <c r="B6" s="277"/>
      <c r="C6" s="277"/>
      <c r="D6" s="277"/>
      <c r="E6" s="277"/>
      <c r="F6" s="277"/>
      <c r="G6" s="277"/>
      <c r="H6" s="277"/>
      <c r="I6" s="277"/>
      <c r="J6" s="277"/>
    </row>
    <row r="7" spans="1:14" ht="42.75" customHeight="1">
      <c r="A7" s="50" t="s">
        <v>261</v>
      </c>
      <c r="B7" s="27">
        <v>2000</v>
      </c>
      <c r="C7" s="78">
        <v>61.6</v>
      </c>
      <c r="D7" s="78">
        <v>66.4</v>
      </c>
      <c r="E7" s="78">
        <v>87.5</v>
      </c>
      <c r="F7" s="78">
        <v>88.2</v>
      </c>
      <c r="G7" s="78">
        <v>88.2</v>
      </c>
      <c r="H7" s="78">
        <v>92.2</v>
      </c>
      <c r="I7" s="78">
        <v>96.4</v>
      </c>
      <c r="J7" s="78">
        <v>101.3</v>
      </c>
      <c r="K7" s="97"/>
      <c r="L7" s="97"/>
      <c r="M7" s="97"/>
      <c r="N7" s="97"/>
    </row>
    <row r="8" spans="1:10" ht="37.5">
      <c r="A8" s="50" t="s">
        <v>262</v>
      </c>
      <c r="B8" s="27">
        <v>2010</v>
      </c>
      <c r="C8" s="79">
        <f>SUM(C9:C10)</f>
        <v>-4.6</v>
      </c>
      <c r="D8" s="79">
        <f>SUM(D9:D10)</f>
        <v>-3.3</v>
      </c>
      <c r="E8" s="79">
        <f>SUM(E9:E10)</f>
        <v>-0.1</v>
      </c>
      <c r="F8" s="79">
        <f aca="true" t="shared" si="0" ref="F8:F17">SUM(G8:J8)</f>
        <v>-47.099999999999994</v>
      </c>
      <c r="G8" s="79">
        <f>SUM(G9:G10)</f>
        <v>-11.6</v>
      </c>
      <c r="H8" s="79">
        <f>SUM(H9:H10)</f>
        <v>-11.8</v>
      </c>
      <c r="I8" s="79">
        <f>SUM(I9:I10)</f>
        <v>-11.9</v>
      </c>
      <c r="J8" s="79">
        <f>SUM(J9:J10)</f>
        <v>-11.8</v>
      </c>
    </row>
    <row r="9" spans="1:10" ht="37.5">
      <c r="A9" s="47" t="s">
        <v>263</v>
      </c>
      <c r="B9" s="27">
        <v>2011</v>
      </c>
      <c r="C9" s="78" t="s">
        <v>63</v>
      </c>
      <c r="D9" s="78" t="s">
        <v>63</v>
      </c>
      <c r="E9" s="78" t="s">
        <v>63</v>
      </c>
      <c r="F9" s="79">
        <f t="shared" si="0"/>
        <v>0</v>
      </c>
      <c r="G9" s="78" t="s">
        <v>63</v>
      </c>
      <c r="H9" s="78" t="s">
        <v>63</v>
      </c>
      <c r="I9" s="78" t="s">
        <v>63</v>
      </c>
      <c r="J9" s="78" t="s">
        <v>63</v>
      </c>
    </row>
    <row r="10" spans="1:10" ht="42.75" customHeight="1">
      <c r="A10" s="47" t="s">
        <v>264</v>
      </c>
      <c r="B10" s="27">
        <v>2012</v>
      </c>
      <c r="C10" s="78">
        <v>-4.6</v>
      </c>
      <c r="D10" s="78">
        <v>-3.3</v>
      </c>
      <c r="E10" s="78">
        <v>-0.1</v>
      </c>
      <c r="F10" s="79">
        <f t="shared" si="0"/>
        <v>-47.099999999999994</v>
      </c>
      <c r="G10" s="78">
        <v>-11.6</v>
      </c>
      <c r="H10" s="78">
        <v>-11.8</v>
      </c>
      <c r="I10" s="78">
        <v>-11.9</v>
      </c>
      <c r="J10" s="78">
        <v>-11.8</v>
      </c>
    </row>
    <row r="11" spans="1:10" ht="19.5" customHeight="1">
      <c r="A11" s="47" t="s">
        <v>265</v>
      </c>
      <c r="B11" s="27" t="s">
        <v>266</v>
      </c>
      <c r="C11" s="78">
        <v>-4.6</v>
      </c>
      <c r="D11" s="78">
        <v>-3.3</v>
      </c>
      <c r="E11" s="78">
        <v>-0.1</v>
      </c>
      <c r="F11" s="79">
        <f t="shared" si="0"/>
        <v>-47.099999999999994</v>
      </c>
      <c r="G11" s="78">
        <v>-11.6</v>
      </c>
      <c r="H11" s="78">
        <v>-11.8</v>
      </c>
      <c r="I11" s="78">
        <v>-11.9</v>
      </c>
      <c r="J11" s="78">
        <v>-11.8</v>
      </c>
    </row>
    <row r="12" spans="1:10" ht="19.5" customHeight="1">
      <c r="A12" s="47" t="s">
        <v>267</v>
      </c>
      <c r="B12" s="27">
        <v>2020</v>
      </c>
      <c r="C12" s="78" t="s">
        <v>63</v>
      </c>
      <c r="D12" s="78" t="s">
        <v>63</v>
      </c>
      <c r="E12" s="78" t="s">
        <v>63</v>
      </c>
      <c r="F12" s="79">
        <f t="shared" si="0"/>
        <v>0</v>
      </c>
      <c r="G12" s="78" t="s">
        <v>63</v>
      </c>
      <c r="H12" s="78" t="s">
        <v>63</v>
      </c>
      <c r="I12" s="78" t="s">
        <v>63</v>
      </c>
      <c r="J12" s="78" t="s">
        <v>63</v>
      </c>
    </row>
    <row r="13" spans="1:10" s="98" customFormat="1" ht="19.5" customHeight="1">
      <c r="A13" s="50" t="s">
        <v>268</v>
      </c>
      <c r="B13" s="27">
        <v>2030</v>
      </c>
      <c r="C13" s="78" t="s">
        <v>63</v>
      </c>
      <c r="D13" s="78" t="s">
        <v>63</v>
      </c>
      <c r="E13" s="78" t="s">
        <v>63</v>
      </c>
      <c r="F13" s="79">
        <f t="shared" si="0"/>
        <v>0</v>
      </c>
      <c r="G13" s="78" t="s">
        <v>63</v>
      </c>
      <c r="H13" s="78" t="s">
        <v>63</v>
      </c>
      <c r="I13" s="78" t="s">
        <v>63</v>
      </c>
      <c r="J13" s="78" t="s">
        <v>63</v>
      </c>
    </row>
    <row r="14" spans="1:10" ht="19.5" customHeight="1">
      <c r="A14" s="50" t="s">
        <v>269</v>
      </c>
      <c r="B14" s="27">
        <v>2031</v>
      </c>
      <c r="C14" s="78" t="s">
        <v>63</v>
      </c>
      <c r="D14" s="78" t="s">
        <v>63</v>
      </c>
      <c r="E14" s="78" t="s">
        <v>63</v>
      </c>
      <c r="F14" s="79">
        <f t="shared" si="0"/>
        <v>0</v>
      </c>
      <c r="G14" s="78" t="s">
        <v>63</v>
      </c>
      <c r="H14" s="78" t="s">
        <v>63</v>
      </c>
      <c r="I14" s="78" t="s">
        <v>63</v>
      </c>
      <c r="J14" s="78" t="s">
        <v>63</v>
      </c>
    </row>
    <row r="15" spans="1:10" ht="19.5" customHeight="1">
      <c r="A15" s="50" t="s">
        <v>270</v>
      </c>
      <c r="B15" s="27">
        <v>2040</v>
      </c>
      <c r="C15" s="78" t="s">
        <v>63</v>
      </c>
      <c r="D15" s="78" t="s">
        <v>63</v>
      </c>
      <c r="E15" s="78" t="s">
        <v>63</v>
      </c>
      <c r="F15" s="79">
        <f t="shared" si="0"/>
        <v>0</v>
      </c>
      <c r="G15" s="78" t="s">
        <v>63</v>
      </c>
      <c r="H15" s="78" t="s">
        <v>63</v>
      </c>
      <c r="I15" s="78" t="s">
        <v>63</v>
      </c>
      <c r="J15" s="78" t="s">
        <v>63</v>
      </c>
    </row>
    <row r="16" spans="1:10" ht="19.5" customHeight="1">
      <c r="A16" s="50" t="s">
        <v>271</v>
      </c>
      <c r="B16" s="27">
        <v>2050</v>
      </c>
      <c r="C16" s="78" t="s">
        <v>63</v>
      </c>
      <c r="D16" s="78" t="s">
        <v>63</v>
      </c>
      <c r="E16" s="78" t="s">
        <v>63</v>
      </c>
      <c r="F16" s="79">
        <f t="shared" si="0"/>
        <v>0</v>
      </c>
      <c r="G16" s="78" t="s">
        <v>63</v>
      </c>
      <c r="H16" s="78" t="s">
        <v>63</v>
      </c>
      <c r="I16" s="78" t="s">
        <v>63</v>
      </c>
      <c r="J16" s="78" t="s">
        <v>63</v>
      </c>
    </row>
    <row r="17" spans="1:10" ht="19.5" customHeight="1">
      <c r="A17" s="50" t="s">
        <v>272</v>
      </c>
      <c r="B17" s="27">
        <v>2060</v>
      </c>
      <c r="C17" s="78" t="s">
        <v>63</v>
      </c>
      <c r="D17" s="78" t="s">
        <v>63</v>
      </c>
      <c r="E17" s="78" t="s">
        <v>63</v>
      </c>
      <c r="F17" s="79">
        <f t="shared" si="0"/>
        <v>0</v>
      </c>
      <c r="G17" s="78" t="s">
        <v>63</v>
      </c>
      <c r="H17" s="78" t="s">
        <v>63</v>
      </c>
      <c r="I17" s="78" t="s">
        <v>63</v>
      </c>
      <c r="J17" s="78" t="s">
        <v>63</v>
      </c>
    </row>
    <row r="18" spans="1:10" ht="42.75" customHeight="1">
      <c r="A18" s="50" t="s">
        <v>273</v>
      </c>
      <c r="B18" s="27">
        <v>2070</v>
      </c>
      <c r="C18" s="99">
        <v>87.5</v>
      </c>
      <c r="D18" s="99">
        <f>SUM(D7,D8,D12,D13,D15,D16,D17)+'I. Фін результат'!D76</f>
        <v>84.80000000000007</v>
      </c>
      <c r="E18" s="99">
        <f>SUM(E7,E8,E12,E13,E15,E16,E17)+'I. Фін результат'!E76</f>
        <v>88.20000000000012</v>
      </c>
      <c r="F18" s="99">
        <f>SUM(F7,F8,F12,F13,F15,F16,F17)+'I. Фін результат'!F76</f>
        <v>355</v>
      </c>
      <c r="G18" s="99">
        <f>SUM(G7,G8,G12,G13,G15,G16,G17)+'I. Фін результат'!G76</f>
        <v>154.3</v>
      </c>
      <c r="H18" s="99">
        <f>SUM(H7,H8,H12,H13,H15,H16,H17)+'I. Фін результат'!H76</f>
        <v>158.79999999999995</v>
      </c>
      <c r="I18" s="99">
        <f>SUM(I7,I8,I12,I13,I15,I16,I17)+'I. Фін результат'!I76</f>
        <v>163.69999999999996</v>
      </c>
      <c r="J18" s="99">
        <f>SUM(J7,J8,J12,J13,J15,J16,J17)+'I. Фін результат'!J76</f>
        <v>168.09999999999997</v>
      </c>
    </row>
    <row r="19" spans="1:10" ht="19.5" customHeight="1">
      <c r="A19" s="277" t="s">
        <v>274</v>
      </c>
      <c r="B19" s="277"/>
      <c r="C19" s="277"/>
      <c r="D19" s="277"/>
      <c r="E19" s="277"/>
      <c r="F19" s="277"/>
      <c r="G19" s="277"/>
      <c r="H19" s="277"/>
      <c r="I19" s="277"/>
      <c r="J19" s="277"/>
    </row>
    <row r="20" spans="1:10" ht="37.5">
      <c r="A20" s="49" t="s">
        <v>84</v>
      </c>
      <c r="B20" s="48">
        <v>2110</v>
      </c>
      <c r="C20" s="81">
        <f>SUM(C21:C29)</f>
        <v>197.6</v>
      </c>
      <c r="D20" s="81">
        <f>SUM(D21:D29)</f>
        <v>301.8</v>
      </c>
      <c r="E20" s="81">
        <f>SUM(E21:E29)</f>
        <v>270.5</v>
      </c>
      <c r="F20" s="88">
        <f aca="true" t="shared" si="1" ref="F20:F43">SUM(G20:J20)</f>
        <v>461.70000000000005</v>
      </c>
      <c r="G20" s="81">
        <f>SUM(G21:G29)</f>
        <v>115</v>
      </c>
      <c r="H20" s="81">
        <f>SUM(H21:H29)</f>
        <v>115.60000000000001</v>
      </c>
      <c r="I20" s="81">
        <f>SUM(I21:I29)</f>
        <v>115.80000000000001</v>
      </c>
      <c r="J20" s="81">
        <f>SUM(J21:J29)</f>
        <v>115.3</v>
      </c>
    </row>
    <row r="21" spans="1:10" ht="18.75">
      <c r="A21" s="47" t="s">
        <v>85</v>
      </c>
      <c r="B21" s="27">
        <v>2111</v>
      </c>
      <c r="C21" s="78">
        <v>6.7</v>
      </c>
      <c r="D21" s="78">
        <v>4.8</v>
      </c>
      <c r="E21" s="78">
        <v>0.2</v>
      </c>
      <c r="F21" s="79">
        <f t="shared" si="1"/>
        <v>68.9</v>
      </c>
      <c r="G21" s="78">
        <f>('I. Фін результат'!G72)*(-1)</f>
        <v>17</v>
      </c>
      <c r="H21" s="78">
        <f>('I. Фін результат'!H72)*(-1)</f>
        <v>17.2</v>
      </c>
      <c r="I21" s="78">
        <f>('I. Фін результат'!I72)*(-1)</f>
        <v>17.4</v>
      </c>
      <c r="J21" s="78">
        <f>('I. Фін результат'!J72)*(-1)</f>
        <v>17.3</v>
      </c>
    </row>
    <row r="22" spans="1:10" ht="37.5">
      <c r="A22" s="47" t="s">
        <v>86</v>
      </c>
      <c r="B22" s="27">
        <v>2112</v>
      </c>
      <c r="C22" s="78">
        <v>190.9</v>
      </c>
      <c r="D22" s="78">
        <v>297</v>
      </c>
      <c r="E22" s="78">
        <v>270.3</v>
      </c>
      <c r="F22" s="79">
        <f t="shared" si="1"/>
        <v>392.8</v>
      </c>
      <c r="G22" s="78">
        <v>98</v>
      </c>
      <c r="H22" s="78">
        <v>98.4</v>
      </c>
      <c r="I22" s="78">
        <v>98.4</v>
      </c>
      <c r="J22" s="78">
        <v>98</v>
      </c>
    </row>
    <row r="23" spans="1:10" s="98" customFormat="1" ht="37.5">
      <c r="A23" s="50" t="s">
        <v>87</v>
      </c>
      <c r="B23" s="51">
        <v>2113</v>
      </c>
      <c r="C23" s="78" t="s">
        <v>63</v>
      </c>
      <c r="D23" s="78" t="s">
        <v>63</v>
      </c>
      <c r="E23" s="78" t="s">
        <v>63</v>
      </c>
      <c r="F23" s="79">
        <f t="shared" si="1"/>
        <v>0</v>
      </c>
      <c r="G23" s="78" t="s">
        <v>63</v>
      </c>
      <c r="H23" s="78" t="s">
        <v>63</v>
      </c>
      <c r="I23" s="78" t="s">
        <v>63</v>
      </c>
      <c r="J23" s="78" t="s">
        <v>63</v>
      </c>
    </row>
    <row r="24" spans="1:10" ht="18.75">
      <c r="A24" s="50" t="s">
        <v>88</v>
      </c>
      <c r="B24" s="51">
        <v>2114</v>
      </c>
      <c r="C24" s="78"/>
      <c r="D24" s="78"/>
      <c r="E24" s="78"/>
      <c r="F24" s="79">
        <f t="shared" si="1"/>
        <v>0</v>
      </c>
      <c r="G24" s="78"/>
      <c r="H24" s="78"/>
      <c r="I24" s="78"/>
      <c r="J24" s="78"/>
    </row>
    <row r="25" spans="1:10" ht="37.5">
      <c r="A25" s="50" t="s">
        <v>89</v>
      </c>
      <c r="B25" s="51">
        <v>2115</v>
      </c>
      <c r="C25" s="78"/>
      <c r="D25" s="78"/>
      <c r="E25" s="78"/>
      <c r="F25" s="79">
        <f t="shared" si="1"/>
        <v>0</v>
      </c>
      <c r="G25" s="78"/>
      <c r="H25" s="78"/>
      <c r="I25" s="78"/>
      <c r="J25" s="78"/>
    </row>
    <row r="26" spans="1:10" ht="18.75">
      <c r="A26" s="50" t="s">
        <v>90</v>
      </c>
      <c r="B26" s="51">
        <v>2116</v>
      </c>
      <c r="C26" s="78"/>
      <c r="D26" s="78"/>
      <c r="E26" s="78"/>
      <c r="F26" s="79">
        <f t="shared" si="1"/>
        <v>0</v>
      </c>
      <c r="G26" s="78"/>
      <c r="H26" s="78"/>
      <c r="I26" s="78"/>
      <c r="J26" s="78"/>
    </row>
    <row r="27" spans="1:10" ht="18.75">
      <c r="A27" s="50" t="s">
        <v>91</v>
      </c>
      <c r="B27" s="51">
        <v>2117</v>
      </c>
      <c r="C27" s="78"/>
      <c r="D27" s="78"/>
      <c r="E27" s="78"/>
      <c r="F27" s="79">
        <f t="shared" si="1"/>
        <v>0</v>
      </c>
      <c r="G27" s="78"/>
      <c r="H27" s="78"/>
      <c r="I27" s="78"/>
      <c r="J27" s="78"/>
    </row>
    <row r="28" spans="1:10" ht="18.75">
      <c r="A28" s="50" t="s">
        <v>275</v>
      </c>
      <c r="B28" s="51">
        <v>2118</v>
      </c>
      <c r="C28" s="78"/>
      <c r="D28" s="78"/>
      <c r="E28" s="78"/>
      <c r="F28" s="79">
        <f t="shared" si="1"/>
        <v>0</v>
      </c>
      <c r="G28" s="100"/>
      <c r="H28" s="100"/>
      <c r="I28" s="100"/>
      <c r="J28" s="100"/>
    </row>
    <row r="29" spans="1:11" s="95" customFormat="1" ht="18.75">
      <c r="A29" s="50" t="s">
        <v>276</v>
      </c>
      <c r="B29" s="51">
        <v>2119</v>
      </c>
      <c r="C29" s="101"/>
      <c r="D29" s="101"/>
      <c r="E29" s="101"/>
      <c r="F29" s="79">
        <f t="shared" si="1"/>
        <v>0</v>
      </c>
      <c r="G29" s="101"/>
      <c r="H29" s="101"/>
      <c r="I29" s="101"/>
      <c r="J29" s="101"/>
      <c r="K29" s="93"/>
    </row>
    <row r="30" spans="1:11" s="95" customFormat="1" ht="37.5">
      <c r="A30" s="49" t="s">
        <v>277</v>
      </c>
      <c r="B30" s="102">
        <v>2120</v>
      </c>
      <c r="C30" s="81">
        <f>SUM(C31:C34)</f>
        <v>194.9</v>
      </c>
      <c r="D30" s="81">
        <f>SUM(D31:D34)</f>
        <v>174.5</v>
      </c>
      <c r="E30" s="81">
        <f>SUM(E31:E34)</f>
        <v>174.5</v>
      </c>
      <c r="F30" s="88">
        <f t="shared" si="1"/>
        <v>199.10000000000002</v>
      </c>
      <c r="G30" s="81">
        <f>SUM(G31:G34)</f>
        <v>49.7</v>
      </c>
      <c r="H30" s="81">
        <f>SUM(H31:H34)</f>
        <v>49.8</v>
      </c>
      <c r="I30" s="81">
        <f>SUM(I31:I34)</f>
        <v>49.8</v>
      </c>
      <c r="J30" s="81">
        <f>SUM(J31:J34)</f>
        <v>49.8</v>
      </c>
      <c r="K30" s="93"/>
    </row>
    <row r="31" spans="1:11" s="95" customFormat="1" ht="18.75">
      <c r="A31" s="50" t="s">
        <v>275</v>
      </c>
      <c r="B31" s="51">
        <v>2121</v>
      </c>
      <c r="C31" s="78">
        <v>179.8</v>
      </c>
      <c r="D31" s="78">
        <v>160.9</v>
      </c>
      <c r="E31" s="78">
        <v>160.2</v>
      </c>
      <c r="F31" s="79">
        <f t="shared" si="1"/>
        <v>183</v>
      </c>
      <c r="G31" s="78">
        <f>ROUND(('I. Фін результат'!G12+'I. Фін результат'!G26+'I. Фін результат'!G34)*0.18,1)*(-1)</f>
        <v>45.7</v>
      </c>
      <c r="H31" s="78">
        <v>45.8</v>
      </c>
      <c r="I31" s="78">
        <v>45.8</v>
      </c>
      <c r="J31" s="78">
        <f>ROUND(('I. Фін результат'!J12+'I. Фін результат'!J26+'I. Фін результат'!G34)*0.18,1)*(-1)</f>
        <v>45.7</v>
      </c>
      <c r="K31" s="93"/>
    </row>
    <row r="32" spans="1:11" s="95" customFormat="1" ht="18.75">
      <c r="A32" s="50" t="s">
        <v>278</v>
      </c>
      <c r="B32" s="51">
        <v>2122</v>
      </c>
      <c r="C32" s="78"/>
      <c r="D32" s="78"/>
      <c r="E32" s="78">
        <v>0.9</v>
      </c>
      <c r="F32" s="79">
        <f t="shared" si="1"/>
        <v>0.9000000000000001</v>
      </c>
      <c r="G32" s="78">
        <v>0.2</v>
      </c>
      <c r="H32" s="78">
        <v>0.2</v>
      </c>
      <c r="I32" s="78">
        <v>0.2</v>
      </c>
      <c r="J32" s="78">
        <v>0.3</v>
      </c>
      <c r="K32" s="93"/>
    </row>
    <row r="33" spans="1:11" s="95" customFormat="1" ht="18.75">
      <c r="A33" s="50" t="s">
        <v>279</v>
      </c>
      <c r="B33" s="51">
        <v>2123</v>
      </c>
      <c r="C33" s="78"/>
      <c r="D33" s="78"/>
      <c r="E33" s="78"/>
      <c r="F33" s="79">
        <f t="shared" si="1"/>
        <v>0</v>
      </c>
      <c r="G33" s="78"/>
      <c r="H33" s="78"/>
      <c r="I33" s="78"/>
      <c r="J33" s="78"/>
      <c r="K33" s="93"/>
    </row>
    <row r="34" spans="1:11" s="95" customFormat="1" ht="18.75">
      <c r="A34" s="50" t="s">
        <v>280</v>
      </c>
      <c r="B34" s="51">
        <v>2124</v>
      </c>
      <c r="C34" s="78">
        <v>15.1</v>
      </c>
      <c r="D34" s="78">
        <v>13.6</v>
      </c>
      <c r="E34" s="78">
        <v>13.4</v>
      </c>
      <c r="F34" s="79">
        <f t="shared" si="1"/>
        <v>15.2</v>
      </c>
      <c r="G34" s="78">
        <f>ROUND(('I. Фін результат'!G12+'I. Фін результат'!G26+'I. Фін результат'!G34)*0.015,1)*(-1)</f>
        <v>3.8</v>
      </c>
      <c r="H34" s="78">
        <f>ROUND(('I. Фін результат'!H12+'I. Фін результат'!H26+'I. Фін результат'!G34)*0.015,1)*(-1)</f>
        <v>3.8</v>
      </c>
      <c r="I34" s="78">
        <f>ROUND(('I. Фін результат'!I12+'I. Фін результат'!I26+'I. Фін результат'!G34)*0.015,1)*(-1)</f>
        <v>3.8</v>
      </c>
      <c r="J34" s="78">
        <f>ROUND(('I. Фін результат'!J12+'I. Фін результат'!J26+'I. Фін результат'!G34)*0.015,1)*(-1)</f>
        <v>3.8</v>
      </c>
      <c r="K34" s="93"/>
    </row>
    <row r="35" spans="1:11" s="95" customFormat="1" ht="37.5">
      <c r="A35" s="49" t="s">
        <v>281</v>
      </c>
      <c r="B35" s="102">
        <v>2130</v>
      </c>
      <c r="C35" s="81">
        <f>SUM(C36:C39)</f>
        <v>216.4</v>
      </c>
      <c r="D35" s="81">
        <f>SUM(D36:D39)</f>
        <v>183.60000000000002</v>
      </c>
      <c r="E35" s="81">
        <f>SUM(E36:E39)</f>
        <v>180.4</v>
      </c>
      <c r="F35" s="88">
        <f t="shared" si="1"/>
        <v>270.7</v>
      </c>
      <c r="G35" s="81">
        <f>SUM(G36:G39)</f>
        <v>67.5</v>
      </c>
      <c r="H35" s="81">
        <f>SUM(H36:H39)</f>
        <v>67.7</v>
      </c>
      <c r="I35" s="81">
        <f>SUM(I36:I39)</f>
        <v>67.8</v>
      </c>
      <c r="J35" s="81">
        <f>SUM(J36:J39)</f>
        <v>67.7</v>
      </c>
      <c r="K35" s="93"/>
    </row>
    <row r="36" spans="1:10" ht="57" customHeight="1">
      <c r="A36" s="50" t="s">
        <v>94</v>
      </c>
      <c r="B36" s="51">
        <v>2131</v>
      </c>
      <c r="C36" s="78">
        <v>4.6</v>
      </c>
      <c r="D36" s="78">
        <v>3.3</v>
      </c>
      <c r="E36" s="78">
        <v>0.1</v>
      </c>
      <c r="F36" s="79">
        <f t="shared" si="1"/>
        <v>47.099999999999994</v>
      </c>
      <c r="G36" s="78">
        <v>11.6</v>
      </c>
      <c r="H36" s="78">
        <v>11.8</v>
      </c>
      <c r="I36" s="78">
        <v>11.9</v>
      </c>
      <c r="J36" s="78">
        <v>11.8</v>
      </c>
    </row>
    <row r="37" spans="1:10" ht="19.5" customHeight="1">
      <c r="A37" s="50" t="s">
        <v>282</v>
      </c>
      <c r="B37" s="51">
        <v>2132</v>
      </c>
      <c r="C37" s="78"/>
      <c r="D37" s="78"/>
      <c r="E37" s="78"/>
      <c r="F37" s="79">
        <f t="shared" si="1"/>
        <v>0</v>
      </c>
      <c r="G37" s="78"/>
      <c r="H37" s="78"/>
      <c r="I37" s="78"/>
      <c r="J37" s="78"/>
    </row>
    <row r="38" spans="1:10" ht="33.75" customHeight="1">
      <c r="A38" s="50" t="s">
        <v>283</v>
      </c>
      <c r="B38" s="51">
        <v>2133</v>
      </c>
      <c r="C38" s="78">
        <v>211.8</v>
      </c>
      <c r="D38" s="78">
        <v>180.3</v>
      </c>
      <c r="E38" s="78">
        <v>180.3</v>
      </c>
      <c r="F38" s="79">
        <f t="shared" si="1"/>
        <v>223.6</v>
      </c>
      <c r="G38" s="78">
        <f>('I. Фін результат'!G13+'I. Фін результат'!G27)*(-1)</f>
        <v>55.9</v>
      </c>
      <c r="H38" s="78">
        <f>('I. Фін результат'!H13+'I. Фін результат'!H27)*(-1)</f>
        <v>55.9</v>
      </c>
      <c r="I38" s="78">
        <f>('I. Фін результат'!I13+'I. Фін результат'!I27)*(-1)</f>
        <v>55.9</v>
      </c>
      <c r="J38" s="78">
        <f>('I. Фін результат'!J13+'I. Фін результат'!J27)*(-1)</f>
        <v>55.9</v>
      </c>
    </row>
    <row r="39" spans="1:10" ht="19.5" customHeight="1">
      <c r="A39" s="50" t="s">
        <v>284</v>
      </c>
      <c r="B39" s="51">
        <v>2134</v>
      </c>
      <c r="C39" s="78">
        <v>0</v>
      </c>
      <c r="D39" s="78"/>
      <c r="E39" s="78">
        <v>0</v>
      </c>
      <c r="F39" s="79">
        <f t="shared" si="1"/>
        <v>0</v>
      </c>
      <c r="G39" s="78"/>
      <c r="H39" s="78"/>
      <c r="I39" s="78"/>
      <c r="J39" s="78"/>
    </row>
    <row r="40" spans="1:10" s="98" customFormat="1" ht="18.75">
      <c r="A40" s="49" t="s">
        <v>285</v>
      </c>
      <c r="B40" s="102">
        <v>2140</v>
      </c>
      <c r="C40" s="81">
        <f>SUM(C41,C42)</f>
        <v>0</v>
      </c>
      <c r="D40" s="81">
        <f>SUM(D41,D42)</f>
        <v>0</v>
      </c>
      <c r="E40" s="81">
        <f>SUM(E41,E42)</f>
        <v>0</v>
      </c>
      <c r="F40" s="88">
        <f t="shared" si="1"/>
        <v>0</v>
      </c>
      <c r="G40" s="81">
        <f>SUM(G41,G42)</f>
        <v>0</v>
      </c>
      <c r="H40" s="81">
        <f>SUM(H41,H42)</f>
        <v>0</v>
      </c>
      <c r="I40" s="81">
        <f>SUM(I41,I42)</f>
        <v>0</v>
      </c>
      <c r="J40" s="81">
        <f>SUM(J41,J42)</f>
        <v>0</v>
      </c>
    </row>
    <row r="41" spans="1:10" ht="42.75" customHeight="1">
      <c r="A41" s="50" t="s">
        <v>286</v>
      </c>
      <c r="B41" s="51">
        <v>2141</v>
      </c>
      <c r="C41" s="78"/>
      <c r="D41" s="78"/>
      <c r="E41" s="78"/>
      <c r="F41" s="79">
        <f t="shared" si="1"/>
        <v>0</v>
      </c>
      <c r="G41" s="78"/>
      <c r="H41" s="78"/>
      <c r="I41" s="78"/>
      <c r="J41" s="78"/>
    </row>
    <row r="42" spans="1:10" ht="19.5" customHeight="1">
      <c r="A42" s="50" t="s">
        <v>287</v>
      </c>
      <c r="B42" s="51">
        <v>2142</v>
      </c>
      <c r="C42" s="78"/>
      <c r="D42" s="78"/>
      <c r="E42" s="78"/>
      <c r="F42" s="79">
        <f t="shared" si="1"/>
        <v>0</v>
      </c>
      <c r="G42" s="78"/>
      <c r="H42" s="78"/>
      <c r="I42" s="78"/>
      <c r="J42" s="78"/>
    </row>
    <row r="43" spans="1:11" s="98" customFormat="1" ht="27.75" customHeight="1">
      <c r="A43" s="49" t="s">
        <v>96</v>
      </c>
      <c r="B43" s="102">
        <v>2200</v>
      </c>
      <c r="C43" s="81">
        <f>SUM(C20,C30,C35,C40)</f>
        <v>608.9</v>
      </c>
      <c r="D43" s="81">
        <f>SUM(D20,D30,D35,D40)</f>
        <v>659.9000000000001</v>
      </c>
      <c r="E43" s="81">
        <f>SUM(E20,E30,E35,E40)</f>
        <v>625.4</v>
      </c>
      <c r="F43" s="88">
        <f t="shared" si="1"/>
        <v>931.5</v>
      </c>
      <c r="G43" s="81">
        <f>SUM(G20,G30,G35,G40)</f>
        <v>232.2</v>
      </c>
      <c r="H43" s="81">
        <f>SUM(H20,H30,H35,H40)</f>
        <v>233.10000000000002</v>
      </c>
      <c r="I43" s="81">
        <f>SUM(I20,I30,I35,I40)</f>
        <v>233.40000000000003</v>
      </c>
      <c r="J43" s="81">
        <f>SUM(J20,J30,J35,J40)</f>
        <v>232.8</v>
      </c>
      <c r="K43" s="93"/>
    </row>
    <row r="44" spans="1:10" s="98" customFormat="1" ht="19.5" customHeight="1">
      <c r="A44" s="103"/>
      <c r="B44" s="94"/>
      <c r="C44" s="104"/>
      <c r="D44" s="105"/>
      <c r="E44" s="105"/>
      <c r="F44" s="104"/>
      <c r="G44" s="105"/>
      <c r="H44" s="105"/>
      <c r="I44" s="105"/>
      <c r="J44" s="105"/>
    </row>
    <row r="45" spans="1:10" s="98" customFormat="1" ht="19.5" customHeight="1">
      <c r="A45" s="103"/>
      <c r="B45" s="94"/>
      <c r="C45" s="104"/>
      <c r="D45" s="105"/>
      <c r="E45" s="105"/>
      <c r="F45" s="104"/>
      <c r="G45" s="105"/>
      <c r="H45" s="105"/>
      <c r="I45" s="105"/>
      <c r="J45" s="105"/>
    </row>
    <row r="46" spans="1:10" s="98" customFormat="1" ht="19.5" customHeight="1">
      <c r="A46" s="103"/>
      <c r="B46" s="94"/>
      <c r="C46" s="104"/>
      <c r="D46" s="105"/>
      <c r="E46" s="105"/>
      <c r="F46" s="104"/>
      <c r="G46" s="105"/>
      <c r="H46" s="105"/>
      <c r="I46" s="105"/>
      <c r="J46" s="105"/>
    </row>
    <row r="47" spans="1:10" s="1" customFormat="1" ht="19.5" customHeight="1">
      <c r="A47" s="73" t="s">
        <v>255</v>
      </c>
      <c r="B47" s="2"/>
      <c r="C47" s="275" t="s">
        <v>159</v>
      </c>
      <c r="D47" s="275"/>
      <c r="E47" s="275"/>
      <c r="F47" s="275"/>
      <c r="G47" s="74"/>
      <c r="H47" s="258" t="s">
        <v>288</v>
      </c>
      <c r="I47" s="258"/>
      <c r="J47" s="258"/>
    </row>
    <row r="48" spans="1:10" s="14" customFormat="1" ht="19.5" customHeight="1">
      <c r="A48" s="4" t="s">
        <v>289</v>
      </c>
      <c r="B48" s="1"/>
      <c r="C48" s="272" t="s">
        <v>290</v>
      </c>
      <c r="D48" s="272"/>
      <c r="E48" s="272"/>
      <c r="F48" s="272"/>
      <c r="G48" s="7"/>
      <c r="H48" s="254" t="s">
        <v>163</v>
      </c>
      <c r="I48" s="254"/>
      <c r="J48" s="254"/>
    </row>
    <row r="49" spans="1:12" s="94" customFormat="1" ht="18.75">
      <c r="A49" s="106"/>
      <c r="F49" s="93"/>
      <c r="G49" s="93"/>
      <c r="H49" s="93"/>
      <c r="I49" s="93"/>
      <c r="J49" s="93"/>
      <c r="K49" s="93"/>
      <c r="L49" s="93"/>
    </row>
    <row r="50" spans="1:12" s="94" customFormat="1" ht="18.75">
      <c r="A50" s="106"/>
      <c r="F50" s="93"/>
      <c r="G50" s="93"/>
      <c r="H50" s="93"/>
      <c r="I50" s="93"/>
      <c r="J50" s="93"/>
      <c r="K50" s="93"/>
      <c r="L50" s="93"/>
    </row>
    <row r="51" spans="1:12" s="94" customFormat="1" ht="18.75">
      <c r="A51" s="106"/>
      <c r="F51" s="93"/>
      <c r="G51" s="93"/>
      <c r="H51" s="93"/>
      <c r="I51" s="93"/>
      <c r="J51" s="93"/>
      <c r="K51" s="93"/>
      <c r="L51" s="93"/>
    </row>
    <row r="52" spans="1:12" s="94" customFormat="1" ht="18.75">
      <c r="A52" s="106"/>
      <c r="F52" s="93"/>
      <c r="G52" s="93"/>
      <c r="H52" s="93"/>
      <c r="I52" s="93"/>
      <c r="J52" s="93"/>
      <c r="K52" s="93"/>
      <c r="L52" s="93"/>
    </row>
    <row r="53" spans="1:12" s="94" customFormat="1" ht="18.75">
      <c r="A53" s="106"/>
      <c r="F53" s="93"/>
      <c r="G53" s="93"/>
      <c r="H53" s="93"/>
      <c r="I53" s="93"/>
      <c r="J53" s="93"/>
      <c r="K53" s="93"/>
      <c r="L53" s="93"/>
    </row>
    <row r="54" spans="1:12" s="94" customFormat="1" ht="18.75">
      <c r="A54" s="106"/>
      <c r="F54" s="93"/>
      <c r="G54" s="93"/>
      <c r="H54" s="93"/>
      <c r="I54" s="93"/>
      <c r="J54" s="93"/>
      <c r="K54" s="93"/>
      <c r="L54" s="93"/>
    </row>
    <row r="55" spans="1:12" s="94" customFormat="1" ht="18.75">
      <c r="A55" s="106"/>
      <c r="F55" s="93"/>
      <c r="G55" s="93"/>
      <c r="H55" s="93"/>
      <c r="I55" s="93"/>
      <c r="J55" s="93"/>
      <c r="K55" s="93"/>
      <c r="L55" s="93"/>
    </row>
    <row r="56" spans="1:12" s="94" customFormat="1" ht="18.75">
      <c r="A56" s="106"/>
      <c r="F56" s="93"/>
      <c r="G56" s="93"/>
      <c r="H56" s="93"/>
      <c r="I56" s="93"/>
      <c r="J56" s="93"/>
      <c r="K56" s="93"/>
      <c r="L56" s="93"/>
    </row>
    <row r="57" spans="1:12" s="94" customFormat="1" ht="18.75">
      <c r="A57" s="106"/>
      <c r="F57" s="93"/>
      <c r="G57" s="93"/>
      <c r="H57" s="93"/>
      <c r="I57" s="93"/>
      <c r="J57" s="93"/>
      <c r="K57" s="93"/>
      <c r="L57" s="93"/>
    </row>
    <row r="58" spans="1:12" s="94" customFormat="1" ht="18.75">
      <c r="A58" s="106"/>
      <c r="F58" s="93"/>
      <c r="G58" s="93"/>
      <c r="H58" s="93"/>
      <c r="I58" s="93"/>
      <c r="J58" s="93"/>
      <c r="K58" s="93"/>
      <c r="L58" s="93"/>
    </row>
    <row r="59" spans="1:12" s="94" customFormat="1" ht="18.75">
      <c r="A59" s="106"/>
      <c r="F59" s="93"/>
      <c r="G59" s="93"/>
      <c r="H59" s="93"/>
      <c r="I59" s="93"/>
      <c r="J59" s="93"/>
      <c r="K59" s="93"/>
      <c r="L59" s="93"/>
    </row>
    <row r="60" spans="1:12" s="94" customFormat="1" ht="18.75">
      <c r="A60" s="106"/>
      <c r="F60" s="93"/>
      <c r="G60" s="93"/>
      <c r="H60" s="93"/>
      <c r="I60" s="93"/>
      <c r="J60" s="93"/>
      <c r="K60" s="93"/>
      <c r="L60" s="93"/>
    </row>
    <row r="61" spans="1:12" s="94" customFormat="1" ht="18.75">
      <c r="A61" s="106"/>
      <c r="F61" s="93"/>
      <c r="G61" s="93"/>
      <c r="H61" s="93"/>
      <c r="I61" s="93"/>
      <c r="J61" s="93"/>
      <c r="K61" s="93"/>
      <c r="L61" s="93"/>
    </row>
    <row r="62" spans="1:12" s="94" customFormat="1" ht="18.75">
      <c r="A62" s="106"/>
      <c r="F62" s="93"/>
      <c r="G62" s="93"/>
      <c r="H62" s="93"/>
      <c r="I62" s="93"/>
      <c r="J62" s="93"/>
      <c r="K62" s="93"/>
      <c r="L62" s="93"/>
    </row>
    <row r="63" spans="1:12" s="94" customFormat="1" ht="18.75">
      <c r="A63" s="106"/>
      <c r="F63" s="93"/>
      <c r="G63" s="93"/>
      <c r="H63" s="93"/>
      <c r="I63" s="93"/>
      <c r="J63" s="93"/>
      <c r="K63" s="93"/>
      <c r="L63" s="93"/>
    </row>
    <row r="64" spans="1:12" s="94" customFormat="1" ht="18.75">
      <c r="A64" s="106"/>
      <c r="F64" s="93"/>
      <c r="G64" s="93"/>
      <c r="H64" s="93"/>
      <c r="I64" s="93"/>
      <c r="J64" s="93"/>
      <c r="K64" s="93"/>
      <c r="L64" s="93"/>
    </row>
    <row r="65" spans="1:12" s="94" customFormat="1" ht="18.75">
      <c r="A65" s="106"/>
      <c r="F65" s="93"/>
      <c r="G65" s="93"/>
      <c r="H65" s="93"/>
      <c r="I65" s="93"/>
      <c r="J65" s="93"/>
      <c r="K65" s="93"/>
      <c r="L65" s="93"/>
    </row>
    <row r="66" spans="1:12" s="94" customFormat="1" ht="18.75">
      <c r="A66" s="106"/>
      <c r="F66" s="93"/>
      <c r="G66" s="93"/>
      <c r="H66" s="93"/>
      <c r="I66" s="93"/>
      <c r="J66" s="93"/>
      <c r="K66" s="93"/>
      <c r="L66" s="93"/>
    </row>
    <row r="67" spans="1:12" s="94" customFormat="1" ht="18.75">
      <c r="A67" s="106"/>
      <c r="F67" s="93"/>
      <c r="G67" s="93"/>
      <c r="H67" s="93"/>
      <c r="I67" s="93"/>
      <c r="J67" s="93"/>
      <c r="K67" s="93"/>
      <c r="L67" s="93"/>
    </row>
    <row r="68" spans="1:12" s="94" customFormat="1" ht="18.75">
      <c r="A68" s="106"/>
      <c r="F68" s="93"/>
      <c r="G68" s="93"/>
      <c r="H68" s="93"/>
      <c r="I68" s="93"/>
      <c r="J68" s="93"/>
      <c r="K68" s="93"/>
      <c r="L68" s="93"/>
    </row>
    <row r="69" spans="1:12" s="94" customFormat="1" ht="18.75">
      <c r="A69" s="106"/>
      <c r="F69" s="93"/>
      <c r="G69" s="93"/>
      <c r="H69" s="93"/>
      <c r="I69" s="93"/>
      <c r="J69" s="93"/>
      <c r="K69" s="93"/>
      <c r="L69" s="93"/>
    </row>
    <row r="70" spans="1:12" s="94" customFormat="1" ht="18.75">
      <c r="A70" s="106"/>
      <c r="F70" s="93"/>
      <c r="G70" s="93"/>
      <c r="H70" s="93"/>
      <c r="I70" s="93"/>
      <c r="J70" s="93"/>
      <c r="K70" s="93"/>
      <c r="L70" s="93"/>
    </row>
    <row r="71" spans="1:12" s="94" customFormat="1" ht="18.75">
      <c r="A71" s="106"/>
      <c r="F71" s="93"/>
      <c r="G71" s="93"/>
      <c r="H71" s="93"/>
      <c r="I71" s="93"/>
      <c r="J71" s="93"/>
      <c r="K71" s="93"/>
      <c r="L71" s="93"/>
    </row>
    <row r="72" spans="1:12" s="94" customFormat="1" ht="18.75">
      <c r="A72" s="106"/>
      <c r="F72" s="93"/>
      <c r="G72" s="93"/>
      <c r="H72" s="93"/>
      <c r="I72" s="93"/>
      <c r="J72" s="93"/>
      <c r="K72" s="93"/>
      <c r="L72" s="93"/>
    </row>
    <row r="73" spans="1:12" s="94" customFormat="1" ht="18.75">
      <c r="A73" s="106"/>
      <c r="F73" s="93"/>
      <c r="G73" s="93"/>
      <c r="H73" s="93"/>
      <c r="I73" s="93"/>
      <c r="J73" s="93"/>
      <c r="K73" s="93"/>
      <c r="L73" s="93"/>
    </row>
    <row r="74" spans="1:12" s="94" customFormat="1" ht="18.75">
      <c r="A74" s="106"/>
      <c r="F74" s="93"/>
      <c r="G74" s="93"/>
      <c r="H74" s="93"/>
      <c r="I74" s="93"/>
      <c r="J74" s="93"/>
      <c r="K74" s="93"/>
      <c r="L74" s="93"/>
    </row>
    <row r="75" spans="1:12" s="94" customFormat="1" ht="18.75">
      <c r="A75" s="106"/>
      <c r="F75" s="93"/>
      <c r="G75" s="93"/>
      <c r="H75" s="93"/>
      <c r="I75" s="93"/>
      <c r="J75" s="93"/>
      <c r="K75" s="93"/>
      <c r="L75" s="93"/>
    </row>
    <row r="76" spans="1:12" s="94" customFormat="1" ht="18.75">
      <c r="A76" s="106"/>
      <c r="F76" s="93"/>
      <c r="G76" s="93"/>
      <c r="H76" s="93"/>
      <c r="I76" s="93"/>
      <c r="J76" s="93"/>
      <c r="K76" s="93"/>
      <c r="L76" s="93"/>
    </row>
    <row r="77" spans="1:12" s="94" customFormat="1" ht="18.75">
      <c r="A77" s="106"/>
      <c r="F77" s="93"/>
      <c r="G77" s="93"/>
      <c r="H77" s="93"/>
      <c r="I77" s="93"/>
      <c r="J77" s="93"/>
      <c r="K77" s="93"/>
      <c r="L77" s="93"/>
    </row>
    <row r="78" spans="1:12" s="94" customFormat="1" ht="18.75">
      <c r="A78" s="106"/>
      <c r="F78" s="93"/>
      <c r="G78" s="93"/>
      <c r="H78" s="93"/>
      <c r="I78" s="93"/>
      <c r="J78" s="93"/>
      <c r="K78" s="93"/>
      <c r="L78" s="93"/>
    </row>
    <row r="79" spans="1:12" s="94" customFormat="1" ht="18.75">
      <c r="A79" s="106"/>
      <c r="F79" s="93"/>
      <c r="G79" s="93"/>
      <c r="H79" s="93"/>
      <c r="I79" s="93"/>
      <c r="J79" s="93"/>
      <c r="K79" s="93"/>
      <c r="L79" s="93"/>
    </row>
    <row r="80" spans="1:12" s="94" customFormat="1" ht="18.75">
      <c r="A80" s="106"/>
      <c r="F80" s="93"/>
      <c r="G80" s="93"/>
      <c r="H80" s="93"/>
      <c r="I80" s="93"/>
      <c r="J80" s="93"/>
      <c r="K80" s="93"/>
      <c r="L80" s="93"/>
    </row>
    <row r="81" spans="1:12" s="94" customFormat="1" ht="18.75">
      <c r="A81" s="106"/>
      <c r="F81" s="93"/>
      <c r="G81" s="93"/>
      <c r="H81" s="93"/>
      <c r="I81" s="93"/>
      <c r="J81" s="93"/>
      <c r="K81" s="93"/>
      <c r="L81" s="93"/>
    </row>
    <row r="82" spans="1:12" s="94" customFormat="1" ht="18.75">
      <c r="A82" s="106"/>
      <c r="F82" s="93"/>
      <c r="G82" s="93"/>
      <c r="H82" s="93"/>
      <c r="I82" s="93"/>
      <c r="J82" s="93"/>
      <c r="K82" s="93"/>
      <c r="L82" s="93"/>
    </row>
    <row r="83" spans="1:12" s="94" customFormat="1" ht="18.75">
      <c r="A83" s="106"/>
      <c r="F83" s="93"/>
      <c r="G83" s="93"/>
      <c r="H83" s="93"/>
      <c r="I83" s="93"/>
      <c r="J83" s="93"/>
      <c r="K83" s="93"/>
      <c r="L83" s="93"/>
    </row>
    <row r="84" spans="1:12" s="94" customFormat="1" ht="18.75">
      <c r="A84" s="106"/>
      <c r="F84" s="93"/>
      <c r="G84" s="93"/>
      <c r="H84" s="93"/>
      <c r="I84" s="93"/>
      <c r="J84" s="93"/>
      <c r="K84" s="93"/>
      <c r="L84" s="93"/>
    </row>
    <row r="85" spans="1:12" s="94" customFormat="1" ht="18.75">
      <c r="A85" s="106"/>
      <c r="F85" s="93"/>
      <c r="G85" s="93"/>
      <c r="H85" s="93"/>
      <c r="I85" s="93"/>
      <c r="J85" s="93"/>
      <c r="K85" s="93"/>
      <c r="L85" s="93"/>
    </row>
    <row r="86" spans="1:12" s="94" customFormat="1" ht="18.75">
      <c r="A86" s="106"/>
      <c r="F86" s="93"/>
      <c r="G86" s="93"/>
      <c r="H86" s="93"/>
      <c r="I86" s="93"/>
      <c r="J86" s="93"/>
      <c r="K86" s="93"/>
      <c r="L86" s="93"/>
    </row>
    <row r="87" spans="1:12" s="94" customFormat="1" ht="18.75">
      <c r="A87" s="106"/>
      <c r="F87" s="93"/>
      <c r="G87" s="93"/>
      <c r="H87" s="93"/>
      <c r="I87" s="93"/>
      <c r="J87" s="93"/>
      <c r="K87" s="93"/>
      <c r="L87" s="93"/>
    </row>
    <row r="88" spans="1:12" s="94" customFormat="1" ht="18.75">
      <c r="A88" s="106"/>
      <c r="F88" s="93"/>
      <c r="G88" s="93"/>
      <c r="H88" s="93"/>
      <c r="I88" s="93"/>
      <c r="J88" s="93"/>
      <c r="K88" s="93"/>
      <c r="L88" s="93"/>
    </row>
    <row r="89" spans="1:12" s="94" customFormat="1" ht="18.75">
      <c r="A89" s="106"/>
      <c r="F89" s="93"/>
      <c r="G89" s="93"/>
      <c r="H89" s="93"/>
      <c r="I89" s="93"/>
      <c r="J89" s="93"/>
      <c r="K89" s="93"/>
      <c r="L89" s="93"/>
    </row>
    <row r="90" spans="1:12" s="94" customFormat="1" ht="18.75">
      <c r="A90" s="106"/>
      <c r="F90" s="93"/>
      <c r="G90" s="93"/>
      <c r="H90" s="93"/>
      <c r="I90" s="93"/>
      <c r="J90" s="93"/>
      <c r="K90" s="93"/>
      <c r="L90" s="93"/>
    </row>
    <row r="91" spans="1:12" s="94" customFormat="1" ht="18.75">
      <c r="A91" s="106"/>
      <c r="F91" s="93"/>
      <c r="G91" s="93"/>
      <c r="H91" s="93"/>
      <c r="I91" s="93"/>
      <c r="J91" s="93"/>
      <c r="K91" s="93"/>
      <c r="L91" s="93"/>
    </row>
    <row r="92" spans="1:12" s="94" customFormat="1" ht="18.75">
      <c r="A92" s="106"/>
      <c r="F92" s="93"/>
      <c r="G92" s="93"/>
      <c r="H92" s="93"/>
      <c r="I92" s="93"/>
      <c r="J92" s="93"/>
      <c r="K92" s="93"/>
      <c r="L92" s="93"/>
    </row>
    <row r="93" spans="1:12" s="94" customFormat="1" ht="18.75">
      <c r="A93" s="106"/>
      <c r="F93" s="93"/>
      <c r="G93" s="93"/>
      <c r="H93" s="93"/>
      <c r="I93" s="93"/>
      <c r="J93" s="93"/>
      <c r="K93" s="93"/>
      <c r="L93" s="93"/>
    </row>
    <row r="94" spans="1:12" s="94" customFormat="1" ht="18.75">
      <c r="A94" s="106"/>
      <c r="F94" s="93"/>
      <c r="G94" s="93"/>
      <c r="H94" s="93"/>
      <c r="I94" s="93"/>
      <c r="J94" s="93"/>
      <c r="K94" s="93"/>
      <c r="L94" s="93"/>
    </row>
    <row r="95" spans="1:12" s="94" customFormat="1" ht="18.75">
      <c r="A95" s="106"/>
      <c r="F95" s="93"/>
      <c r="G95" s="93"/>
      <c r="H95" s="93"/>
      <c r="I95" s="93"/>
      <c r="J95" s="93"/>
      <c r="K95" s="93"/>
      <c r="L95" s="93"/>
    </row>
    <row r="96" spans="1:12" s="94" customFormat="1" ht="18.75">
      <c r="A96" s="106"/>
      <c r="F96" s="93"/>
      <c r="G96" s="93"/>
      <c r="H96" s="93"/>
      <c r="I96" s="93"/>
      <c r="J96" s="93"/>
      <c r="K96" s="93"/>
      <c r="L96" s="93"/>
    </row>
    <row r="97" spans="1:12" s="94" customFormat="1" ht="18.75">
      <c r="A97" s="106"/>
      <c r="F97" s="93"/>
      <c r="G97" s="93"/>
      <c r="H97" s="93"/>
      <c r="I97" s="93"/>
      <c r="J97" s="93"/>
      <c r="K97" s="93"/>
      <c r="L97" s="93"/>
    </row>
    <row r="98" spans="1:12" s="94" customFormat="1" ht="18.75">
      <c r="A98" s="106"/>
      <c r="F98" s="93"/>
      <c r="G98" s="93"/>
      <c r="H98" s="93"/>
      <c r="I98" s="93"/>
      <c r="J98" s="93"/>
      <c r="K98" s="93"/>
      <c r="L98" s="93"/>
    </row>
    <row r="99" spans="1:12" s="94" customFormat="1" ht="18.75">
      <c r="A99" s="106"/>
      <c r="F99" s="93"/>
      <c r="G99" s="93"/>
      <c r="H99" s="93"/>
      <c r="I99" s="93"/>
      <c r="J99" s="93"/>
      <c r="K99" s="93"/>
      <c r="L99" s="93"/>
    </row>
    <row r="100" spans="1:12" s="94" customFormat="1" ht="18.75">
      <c r="A100" s="106"/>
      <c r="F100" s="93"/>
      <c r="G100" s="93"/>
      <c r="H100" s="93"/>
      <c r="I100" s="93"/>
      <c r="J100" s="93"/>
      <c r="K100" s="93"/>
      <c r="L100" s="93"/>
    </row>
    <row r="101" spans="1:12" s="94" customFormat="1" ht="18.75">
      <c r="A101" s="106"/>
      <c r="F101" s="93"/>
      <c r="G101" s="93"/>
      <c r="H101" s="93"/>
      <c r="I101" s="93"/>
      <c r="J101" s="93"/>
      <c r="K101" s="93"/>
      <c r="L101" s="93"/>
    </row>
    <row r="102" spans="1:12" s="94" customFormat="1" ht="18.75">
      <c r="A102" s="106"/>
      <c r="F102" s="93"/>
      <c r="G102" s="93"/>
      <c r="H102" s="93"/>
      <c r="I102" s="93"/>
      <c r="J102" s="93"/>
      <c r="K102" s="93"/>
      <c r="L102" s="93"/>
    </row>
    <row r="103" spans="1:12" s="94" customFormat="1" ht="18.75">
      <c r="A103" s="106"/>
      <c r="F103" s="93"/>
      <c r="G103" s="93"/>
      <c r="H103" s="93"/>
      <c r="I103" s="93"/>
      <c r="J103" s="93"/>
      <c r="K103" s="93"/>
      <c r="L103" s="93"/>
    </row>
    <row r="104" spans="1:12" s="94" customFormat="1" ht="18.75">
      <c r="A104" s="106"/>
      <c r="F104" s="93"/>
      <c r="G104" s="93"/>
      <c r="H104" s="93"/>
      <c r="I104" s="93"/>
      <c r="J104" s="93"/>
      <c r="K104" s="93"/>
      <c r="L104" s="93"/>
    </row>
    <row r="105" spans="1:12" s="94" customFormat="1" ht="18.75">
      <c r="A105" s="106"/>
      <c r="F105" s="93"/>
      <c r="G105" s="93"/>
      <c r="H105" s="93"/>
      <c r="I105" s="93"/>
      <c r="J105" s="93"/>
      <c r="K105" s="93"/>
      <c r="L105" s="93"/>
    </row>
    <row r="106" spans="1:12" s="94" customFormat="1" ht="18.75">
      <c r="A106" s="106"/>
      <c r="F106" s="93"/>
      <c r="G106" s="93"/>
      <c r="H106" s="93"/>
      <c r="I106" s="93"/>
      <c r="J106" s="93"/>
      <c r="K106" s="93"/>
      <c r="L106" s="93"/>
    </row>
    <row r="107" spans="1:12" s="94" customFormat="1" ht="18.75">
      <c r="A107" s="106"/>
      <c r="F107" s="93"/>
      <c r="G107" s="93"/>
      <c r="H107" s="93"/>
      <c r="I107" s="93"/>
      <c r="J107" s="93"/>
      <c r="K107" s="93"/>
      <c r="L107" s="93"/>
    </row>
    <row r="108" spans="1:12" s="94" customFormat="1" ht="18.75">
      <c r="A108" s="106"/>
      <c r="F108" s="93"/>
      <c r="G108" s="93"/>
      <c r="H108" s="93"/>
      <c r="I108" s="93"/>
      <c r="J108" s="93"/>
      <c r="K108" s="93"/>
      <c r="L108" s="93"/>
    </row>
    <row r="109" spans="1:12" s="94" customFormat="1" ht="18.75">
      <c r="A109" s="106"/>
      <c r="F109" s="93"/>
      <c r="G109" s="93"/>
      <c r="H109" s="93"/>
      <c r="I109" s="93"/>
      <c r="J109" s="93"/>
      <c r="K109" s="93"/>
      <c r="L109" s="93"/>
    </row>
    <row r="110" spans="1:12" s="94" customFormat="1" ht="18.75">
      <c r="A110" s="106"/>
      <c r="F110" s="93"/>
      <c r="G110" s="93"/>
      <c r="H110" s="93"/>
      <c r="I110" s="93"/>
      <c r="J110" s="93"/>
      <c r="K110" s="93"/>
      <c r="L110" s="93"/>
    </row>
    <row r="111" spans="1:12" s="94" customFormat="1" ht="18.75">
      <c r="A111" s="106"/>
      <c r="F111" s="93"/>
      <c r="G111" s="93"/>
      <c r="H111" s="93"/>
      <c r="I111" s="93"/>
      <c r="J111" s="93"/>
      <c r="K111" s="93"/>
      <c r="L111" s="93"/>
    </row>
    <row r="112" spans="1:12" s="94" customFormat="1" ht="18.75">
      <c r="A112" s="106"/>
      <c r="F112" s="93"/>
      <c r="G112" s="93"/>
      <c r="H112" s="93"/>
      <c r="I112" s="93"/>
      <c r="J112" s="93"/>
      <c r="K112" s="93"/>
      <c r="L112" s="93"/>
    </row>
    <row r="113" spans="1:12" s="94" customFormat="1" ht="18.75">
      <c r="A113" s="106"/>
      <c r="F113" s="93"/>
      <c r="G113" s="93"/>
      <c r="H113" s="93"/>
      <c r="I113" s="93"/>
      <c r="J113" s="93"/>
      <c r="K113" s="93"/>
      <c r="L113" s="93"/>
    </row>
    <row r="114" spans="1:12" s="94" customFormat="1" ht="18.75">
      <c r="A114" s="106"/>
      <c r="F114" s="93"/>
      <c r="G114" s="93"/>
      <c r="H114" s="93"/>
      <c r="I114" s="93"/>
      <c r="J114" s="93"/>
      <c r="K114" s="93"/>
      <c r="L114" s="93"/>
    </row>
    <row r="115" spans="1:12" s="94" customFormat="1" ht="18.75">
      <c r="A115" s="106"/>
      <c r="F115" s="93"/>
      <c r="G115" s="93"/>
      <c r="H115" s="93"/>
      <c r="I115" s="93"/>
      <c r="J115" s="93"/>
      <c r="K115" s="93"/>
      <c r="L115" s="93"/>
    </row>
    <row r="116" spans="1:12" s="94" customFormat="1" ht="18.75">
      <c r="A116" s="106"/>
      <c r="F116" s="93"/>
      <c r="G116" s="93"/>
      <c r="H116" s="93"/>
      <c r="I116" s="93"/>
      <c r="J116" s="93"/>
      <c r="K116" s="93"/>
      <c r="L116" s="93"/>
    </row>
    <row r="117" spans="1:12" s="94" customFormat="1" ht="18.75">
      <c r="A117" s="106"/>
      <c r="F117" s="93"/>
      <c r="G117" s="93"/>
      <c r="H117" s="93"/>
      <c r="I117" s="93"/>
      <c r="J117" s="93"/>
      <c r="K117" s="93"/>
      <c r="L117" s="93"/>
    </row>
    <row r="118" spans="1:12" s="94" customFormat="1" ht="18.75">
      <c r="A118" s="106"/>
      <c r="F118" s="93"/>
      <c r="G118" s="93"/>
      <c r="H118" s="93"/>
      <c r="I118" s="93"/>
      <c r="J118" s="93"/>
      <c r="K118" s="93"/>
      <c r="L118" s="93"/>
    </row>
    <row r="119" spans="1:12" s="94" customFormat="1" ht="18.75">
      <c r="A119" s="106"/>
      <c r="F119" s="93"/>
      <c r="G119" s="93"/>
      <c r="H119" s="93"/>
      <c r="I119" s="93"/>
      <c r="J119" s="93"/>
      <c r="K119" s="93"/>
      <c r="L119" s="93"/>
    </row>
    <row r="120" spans="1:12" s="94" customFormat="1" ht="18.75">
      <c r="A120" s="106"/>
      <c r="F120" s="93"/>
      <c r="G120" s="93"/>
      <c r="H120" s="93"/>
      <c r="I120" s="93"/>
      <c r="J120" s="93"/>
      <c r="K120" s="93"/>
      <c r="L120" s="93"/>
    </row>
    <row r="121" spans="1:12" s="94" customFormat="1" ht="18.75">
      <c r="A121" s="106"/>
      <c r="F121" s="93"/>
      <c r="G121" s="93"/>
      <c r="H121" s="93"/>
      <c r="I121" s="93"/>
      <c r="J121" s="93"/>
      <c r="K121" s="93"/>
      <c r="L121" s="93"/>
    </row>
    <row r="122" spans="1:12" s="94" customFormat="1" ht="18.75">
      <c r="A122" s="106"/>
      <c r="F122" s="93"/>
      <c r="G122" s="93"/>
      <c r="H122" s="93"/>
      <c r="I122" s="93"/>
      <c r="J122" s="93"/>
      <c r="K122" s="93"/>
      <c r="L122" s="93"/>
    </row>
    <row r="123" spans="1:12" s="94" customFormat="1" ht="18.75">
      <c r="A123" s="106"/>
      <c r="F123" s="93"/>
      <c r="G123" s="93"/>
      <c r="H123" s="93"/>
      <c r="I123" s="93"/>
      <c r="J123" s="93"/>
      <c r="K123" s="93"/>
      <c r="L123" s="93"/>
    </row>
    <row r="124" spans="1:12" s="94" customFormat="1" ht="18.75">
      <c r="A124" s="106"/>
      <c r="F124" s="93"/>
      <c r="G124" s="93"/>
      <c r="H124" s="93"/>
      <c r="I124" s="93"/>
      <c r="J124" s="93"/>
      <c r="K124" s="93"/>
      <c r="L124" s="93"/>
    </row>
    <row r="125" spans="1:12" s="94" customFormat="1" ht="18.75">
      <c r="A125" s="106"/>
      <c r="F125" s="93"/>
      <c r="G125" s="93"/>
      <c r="H125" s="93"/>
      <c r="I125" s="93"/>
      <c r="J125" s="93"/>
      <c r="K125" s="93"/>
      <c r="L125" s="93"/>
    </row>
    <row r="126" spans="1:12" s="94" customFormat="1" ht="18.75">
      <c r="A126" s="106"/>
      <c r="F126" s="93"/>
      <c r="G126" s="93"/>
      <c r="H126" s="93"/>
      <c r="I126" s="93"/>
      <c r="J126" s="93"/>
      <c r="K126" s="93"/>
      <c r="L126" s="93"/>
    </row>
    <row r="127" spans="1:12" s="94" customFormat="1" ht="18.75">
      <c r="A127" s="106"/>
      <c r="F127" s="93"/>
      <c r="G127" s="93"/>
      <c r="H127" s="93"/>
      <c r="I127" s="93"/>
      <c r="J127" s="93"/>
      <c r="K127" s="93"/>
      <c r="L127" s="93"/>
    </row>
    <row r="128" spans="1:12" s="94" customFormat="1" ht="18.75">
      <c r="A128" s="106"/>
      <c r="F128" s="93"/>
      <c r="G128" s="93"/>
      <c r="H128" s="93"/>
      <c r="I128" s="93"/>
      <c r="J128" s="93"/>
      <c r="K128" s="93"/>
      <c r="L128" s="93"/>
    </row>
    <row r="129" spans="1:12" s="94" customFormat="1" ht="18.75">
      <c r="A129" s="106"/>
      <c r="F129" s="93"/>
      <c r="G129" s="93"/>
      <c r="H129" s="93"/>
      <c r="I129" s="93"/>
      <c r="J129" s="93"/>
      <c r="K129" s="93"/>
      <c r="L129" s="93"/>
    </row>
    <row r="130" spans="1:12" s="94" customFormat="1" ht="18.75">
      <c r="A130" s="106"/>
      <c r="F130" s="93"/>
      <c r="G130" s="93"/>
      <c r="H130" s="93"/>
      <c r="I130" s="93"/>
      <c r="J130" s="93"/>
      <c r="K130" s="93"/>
      <c r="L130" s="93"/>
    </row>
    <row r="131" spans="1:12" s="94" customFormat="1" ht="18.75">
      <c r="A131" s="106"/>
      <c r="F131" s="93"/>
      <c r="G131" s="93"/>
      <c r="H131" s="93"/>
      <c r="I131" s="93"/>
      <c r="J131" s="93"/>
      <c r="K131" s="93"/>
      <c r="L131" s="93"/>
    </row>
    <row r="132" spans="1:12" s="94" customFormat="1" ht="18.75">
      <c r="A132" s="106"/>
      <c r="F132" s="93"/>
      <c r="G132" s="93"/>
      <c r="H132" s="93"/>
      <c r="I132" s="93"/>
      <c r="J132" s="93"/>
      <c r="K132" s="93"/>
      <c r="L132" s="93"/>
    </row>
    <row r="133" spans="1:12" s="94" customFormat="1" ht="18.75">
      <c r="A133" s="106"/>
      <c r="F133" s="93"/>
      <c r="G133" s="93"/>
      <c r="H133" s="93"/>
      <c r="I133" s="93"/>
      <c r="J133" s="93"/>
      <c r="K133" s="93"/>
      <c r="L133" s="93"/>
    </row>
    <row r="134" spans="1:12" s="94" customFormat="1" ht="18.75">
      <c r="A134" s="106"/>
      <c r="F134" s="93"/>
      <c r="G134" s="93"/>
      <c r="H134" s="93"/>
      <c r="I134" s="93"/>
      <c r="J134" s="93"/>
      <c r="K134" s="93"/>
      <c r="L134" s="93"/>
    </row>
    <row r="135" spans="1:12" s="94" customFormat="1" ht="18.75">
      <c r="A135" s="106"/>
      <c r="F135" s="93"/>
      <c r="G135" s="93"/>
      <c r="H135" s="93"/>
      <c r="I135" s="93"/>
      <c r="J135" s="93"/>
      <c r="K135" s="93"/>
      <c r="L135" s="93"/>
    </row>
    <row r="136" spans="1:12" s="94" customFormat="1" ht="18.75">
      <c r="A136" s="106"/>
      <c r="F136" s="93"/>
      <c r="G136" s="93"/>
      <c r="H136" s="93"/>
      <c r="I136" s="93"/>
      <c r="J136" s="93"/>
      <c r="K136" s="93"/>
      <c r="L136" s="93"/>
    </row>
    <row r="137" spans="1:12" s="94" customFormat="1" ht="18.75">
      <c r="A137" s="106"/>
      <c r="F137" s="93"/>
      <c r="G137" s="93"/>
      <c r="H137" s="93"/>
      <c r="I137" s="93"/>
      <c r="J137" s="93"/>
      <c r="K137" s="93"/>
      <c r="L137" s="93"/>
    </row>
    <row r="138" spans="1:12" s="94" customFormat="1" ht="18.75">
      <c r="A138" s="106"/>
      <c r="F138" s="93"/>
      <c r="G138" s="93"/>
      <c r="H138" s="93"/>
      <c r="I138" s="93"/>
      <c r="J138" s="93"/>
      <c r="K138" s="93"/>
      <c r="L138" s="93"/>
    </row>
    <row r="139" spans="1:12" s="94" customFormat="1" ht="18.75">
      <c r="A139" s="106"/>
      <c r="F139" s="93"/>
      <c r="G139" s="93"/>
      <c r="H139" s="93"/>
      <c r="I139" s="93"/>
      <c r="J139" s="93"/>
      <c r="K139" s="93"/>
      <c r="L139" s="93"/>
    </row>
    <row r="140" spans="1:12" s="94" customFormat="1" ht="18.75">
      <c r="A140" s="106"/>
      <c r="F140" s="93"/>
      <c r="G140" s="93"/>
      <c r="H140" s="93"/>
      <c r="I140" s="93"/>
      <c r="J140" s="93"/>
      <c r="K140" s="93"/>
      <c r="L140" s="93"/>
    </row>
    <row r="141" spans="1:12" s="94" customFormat="1" ht="18.75">
      <c r="A141" s="106"/>
      <c r="F141" s="93"/>
      <c r="G141" s="93"/>
      <c r="H141" s="93"/>
      <c r="I141" s="93"/>
      <c r="J141" s="93"/>
      <c r="K141" s="93"/>
      <c r="L141" s="93"/>
    </row>
    <row r="142" spans="1:12" s="94" customFormat="1" ht="18.75">
      <c r="A142" s="106"/>
      <c r="F142" s="93"/>
      <c r="G142" s="93"/>
      <c r="H142" s="93"/>
      <c r="I142" s="93"/>
      <c r="J142" s="93"/>
      <c r="K142" s="93"/>
      <c r="L142" s="93"/>
    </row>
    <row r="143" spans="1:12" s="94" customFormat="1" ht="18.75">
      <c r="A143" s="106"/>
      <c r="F143" s="93"/>
      <c r="G143" s="93"/>
      <c r="H143" s="93"/>
      <c r="I143" s="93"/>
      <c r="J143" s="93"/>
      <c r="K143" s="93"/>
      <c r="L143" s="93"/>
    </row>
    <row r="144" spans="1:12" s="94" customFormat="1" ht="18.75">
      <c r="A144" s="106"/>
      <c r="F144" s="93"/>
      <c r="G144" s="93"/>
      <c r="H144" s="93"/>
      <c r="I144" s="93"/>
      <c r="J144" s="93"/>
      <c r="K144" s="93"/>
      <c r="L144" s="93"/>
    </row>
    <row r="145" spans="1:12" s="94" customFormat="1" ht="18.75">
      <c r="A145" s="106"/>
      <c r="F145" s="93"/>
      <c r="G145" s="93"/>
      <c r="H145" s="93"/>
      <c r="I145" s="93"/>
      <c r="J145" s="93"/>
      <c r="K145" s="93"/>
      <c r="L145" s="93"/>
    </row>
    <row r="146" spans="1:12" s="94" customFormat="1" ht="18.75">
      <c r="A146" s="106"/>
      <c r="F146" s="93"/>
      <c r="G146" s="93"/>
      <c r="H146" s="93"/>
      <c r="I146" s="93"/>
      <c r="J146" s="93"/>
      <c r="K146" s="93"/>
      <c r="L146" s="93"/>
    </row>
    <row r="147" spans="1:12" s="94" customFormat="1" ht="18.75">
      <c r="A147" s="106"/>
      <c r="F147" s="93"/>
      <c r="G147" s="93"/>
      <c r="H147" s="93"/>
      <c r="I147" s="93"/>
      <c r="J147" s="93"/>
      <c r="K147" s="93"/>
      <c r="L147" s="93"/>
    </row>
    <row r="148" spans="1:12" s="94" customFormat="1" ht="18.75">
      <c r="A148" s="106"/>
      <c r="F148" s="93"/>
      <c r="G148" s="93"/>
      <c r="H148" s="93"/>
      <c r="I148" s="93"/>
      <c r="J148" s="93"/>
      <c r="K148" s="93"/>
      <c r="L148" s="93"/>
    </row>
    <row r="149" spans="1:12" s="94" customFormat="1" ht="18.75">
      <c r="A149" s="106"/>
      <c r="F149" s="93"/>
      <c r="G149" s="93"/>
      <c r="H149" s="93"/>
      <c r="I149" s="93"/>
      <c r="J149" s="93"/>
      <c r="K149" s="93"/>
      <c r="L149" s="93"/>
    </row>
    <row r="150" spans="1:12" s="94" customFormat="1" ht="18.75">
      <c r="A150" s="106"/>
      <c r="F150" s="93"/>
      <c r="G150" s="93"/>
      <c r="H150" s="93"/>
      <c r="I150" s="93"/>
      <c r="J150" s="93"/>
      <c r="K150" s="93"/>
      <c r="L150" s="93"/>
    </row>
    <row r="151" spans="1:12" s="94" customFormat="1" ht="18.75">
      <c r="A151" s="106"/>
      <c r="F151" s="93"/>
      <c r="G151" s="93"/>
      <c r="H151" s="93"/>
      <c r="I151" s="93"/>
      <c r="J151" s="93"/>
      <c r="K151" s="93"/>
      <c r="L151" s="93"/>
    </row>
    <row r="152" spans="1:12" s="94" customFormat="1" ht="18.75">
      <c r="A152" s="106"/>
      <c r="F152" s="93"/>
      <c r="G152" s="93"/>
      <c r="H152" s="93"/>
      <c r="I152" s="93"/>
      <c r="J152" s="93"/>
      <c r="K152" s="93"/>
      <c r="L152" s="93"/>
    </row>
    <row r="153" spans="1:12" s="94" customFormat="1" ht="18.75">
      <c r="A153" s="106"/>
      <c r="F153" s="93"/>
      <c r="G153" s="93"/>
      <c r="H153" s="93"/>
      <c r="I153" s="93"/>
      <c r="J153" s="93"/>
      <c r="K153" s="93"/>
      <c r="L153" s="93"/>
    </row>
    <row r="154" spans="1:12" s="94" customFormat="1" ht="18.75">
      <c r="A154" s="106"/>
      <c r="F154" s="93"/>
      <c r="G154" s="93"/>
      <c r="H154" s="93"/>
      <c r="I154" s="93"/>
      <c r="J154" s="93"/>
      <c r="K154" s="93"/>
      <c r="L154" s="93"/>
    </row>
    <row r="155" spans="1:12" s="94" customFormat="1" ht="18.75">
      <c r="A155" s="106"/>
      <c r="F155" s="93"/>
      <c r="G155" s="93"/>
      <c r="H155" s="93"/>
      <c r="I155" s="93"/>
      <c r="J155" s="93"/>
      <c r="K155" s="93"/>
      <c r="L155" s="93"/>
    </row>
    <row r="156" spans="1:12" s="94" customFormat="1" ht="18.75">
      <c r="A156" s="106"/>
      <c r="F156" s="93"/>
      <c r="G156" s="93"/>
      <c r="H156" s="93"/>
      <c r="I156" s="93"/>
      <c r="J156" s="93"/>
      <c r="K156" s="93"/>
      <c r="L156" s="93"/>
    </row>
    <row r="157" spans="1:12" s="94" customFormat="1" ht="18.75">
      <c r="A157" s="106"/>
      <c r="F157" s="93"/>
      <c r="G157" s="93"/>
      <c r="H157" s="93"/>
      <c r="I157" s="93"/>
      <c r="J157" s="93"/>
      <c r="K157" s="93"/>
      <c r="L157" s="93"/>
    </row>
    <row r="158" spans="1:12" s="94" customFormat="1" ht="18.75">
      <c r="A158" s="106"/>
      <c r="F158" s="93"/>
      <c r="G158" s="93"/>
      <c r="H158" s="93"/>
      <c r="I158" s="93"/>
      <c r="J158" s="93"/>
      <c r="K158" s="93"/>
      <c r="L158" s="93"/>
    </row>
    <row r="159" spans="1:12" s="94" customFormat="1" ht="18.75">
      <c r="A159" s="106"/>
      <c r="F159" s="93"/>
      <c r="G159" s="93"/>
      <c r="H159" s="93"/>
      <c r="I159" s="93"/>
      <c r="J159" s="93"/>
      <c r="K159" s="93"/>
      <c r="L159" s="93"/>
    </row>
    <row r="160" spans="1:12" s="94" customFormat="1" ht="18.75">
      <c r="A160" s="106"/>
      <c r="F160" s="93"/>
      <c r="G160" s="93"/>
      <c r="H160" s="93"/>
      <c r="I160" s="93"/>
      <c r="J160" s="93"/>
      <c r="K160" s="93"/>
      <c r="L160" s="93"/>
    </row>
    <row r="161" spans="1:12" s="94" customFormat="1" ht="18.75">
      <c r="A161" s="106"/>
      <c r="F161" s="93"/>
      <c r="G161" s="93"/>
      <c r="H161" s="93"/>
      <c r="I161" s="93"/>
      <c r="J161" s="93"/>
      <c r="K161" s="93"/>
      <c r="L161" s="93"/>
    </row>
    <row r="162" spans="1:12" s="94" customFormat="1" ht="18.75">
      <c r="A162" s="106"/>
      <c r="F162" s="93"/>
      <c r="G162" s="93"/>
      <c r="H162" s="93"/>
      <c r="I162" s="93"/>
      <c r="J162" s="93"/>
      <c r="K162" s="93"/>
      <c r="L162" s="93"/>
    </row>
    <row r="163" spans="1:12" s="94" customFormat="1" ht="18.75">
      <c r="A163" s="106"/>
      <c r="F163" s="93"/>
      <c r="G163" s="93"/>
      <c r="H163" s="93"/>
      <c r="I163" s="93"/>
      <c r="J163" s="93"/>
      <c r="K163" s="93"/>
      <c r="L163" s="93"/>
    </row>
    <row r="164" spans="1:12" s="94" customFormat="1" ht="18.75">
      <c r="A164" s="106"/>
      <c r="F164" s="93"/>
      <c r="G164" s="93"/>
      <c r="H164" s="93"/>
      <c r="I164" s="93"/>
      <c r="J164" s="93"/>
      <c r="K164" s="93"/>
      <c r="L164" s="93"/>
    </row>
    <row r="165" spans="1:12" s="94" customFormat="1" ht="18.75">
      <c r="A165" s="106"/>
      <c r="F165" s="93"/>
      <c r="G165" s="93"/>
      <c r="H165" s="93"/>
      <c r="I165" s="93"/>
      <c r="J165" s="93"/>
      <c r="K165" s="93"/>
      <c r="L165" s="93"/>
    </row>
    <row r="166" spans="1:12" s="94" customFormat="1" ht="18.75">
      <c r="A166" s="106"/>
      <c r="F166" s="93"/>
      <c r="G166" s="93"/>
      <c r="H166" s="93"/>
      <c r="I166" s="93"/>
      <c r="J166" s="93"/>
      <c r="K166" s="93"/>
      <c r="L166" s="93"/>
    </row>
    <row r="167" spans="1:12" s="94" customFormat="1" ht="18.75">
      <c r="A167" s="106"/>
      <c r="F167" s="93"/>
      <c r="G167" s="93"/>
      <c r="H167" s="93"/>
      <c r="I167" s="93"/>
      <c r="J167" s="93"/>
      <c r="K167" s="93"/>
      <c r="L167" s="93"/>
    </row>
    <row r="168" spans="1:12" s="94" customFormat="1" ht="18.75">
      <c r="A168" s="106"/>
      <c r="F168" s="93"/>
      <c r="G168" s="93"/>
      <c r="H168" s="93"/>
      <c r="I168" s="93"/>
      <c r="J168" s="93"/>
      <c r="K168" s="93"/>
      <c r="L168" s="93"/>
    </row>
    <row r="169" spans="1:12" s="94" customFormat="1" ht="18.75">
      <c r="A169" s="106"/>
      <c r="F169" s="93"/>
      <c r="G169" s="93"/>
      <c r="H169" s="93"/>
      <c r="I169" s="93"/>
      <c r="J169" s="93"/>
      <c r="K169" s="93"/>
      <c r="L169" s="93"/>
    </row>
    <row r="170" spans="1:12" s="94" customFormat="1" ht="18.75">
      <c r="A170" s="106"/>
      <c r="F170" s="93"/>
      <c r="G170" s="93"/>
      <c r="H170" s="93"/>
      <c r="I170" s="93"/>
      <c r="J170" s="93"/>
      <c r="K170" s="93"/>
      <c r="L170" s="93"/>
    </row>
    <row r="171" spans="1:12" s="94" customFormat="1" ht="18.75">
      <c r="A171" s="106"/>
      <c r="F171" s="93"/>
      <c r="G171" s="93"/>
      <c r="H171" s="93"/>
      <c r="I171" s="93"/>
      <c r="J171" s="93"/>
      <c r="K171" s="93"/>
      <c r="L171" s="93"/>
    </row>
    <row r="172" spans="1:12" s="94" customFormat="1" ht="18.75">
      <c r="A172" s="106"/>
      <c r="F172" s="93"/>
      <c r="G172" s="93"/>
      <c r="H172" s="93"/>
      <c r="I172" s="93"/>
      <c r="J172" s="93"/>
      <c r="K172" s="93"/>
      <c r="L172" s="93"/>
    </row>
    <row r="173" spans="1:12" s="94" customFormat="1" ht="18.75">
      <c r="A173" s="106"/>
      <c r="F173" s="93"/>
      <c r="G173" s="93"/>
      <c r="H173" s="93"/>
      <c r="I173" s="93"/>
      <c r="J173" s="93"/>
      <c r="K173" s="93"/>
      <c r="L173" s="93"/>
    </row>
    <row r="174" spans="1:12" s="94" customFormat="1" ht="18.75">
      <c r="A174" s="106"/>
      <c r="F174" s="93"/>
      <c r="G174" s="93"/>
      <c r="H174" s="93"/>
      <c r="I174" s="93"/>
      <c r="J174" s="93"/>
      <c r="K174" s="93"/>
      <c r="L174" s="93"/>
    </row>
    <row r="175" spans="1:12" s="94" customFormat="1" ht="18.75">
      <c r="A175" s="106"/>
      <c r="F175" s="93"/>
      <c r="G175" s="93"/>
      <c r="H175" s="93"/>
      <c r="I175" s="93"/>
      <c r="J175" s="93"/>
      <c r="K175" s="93"/>
      <c r="L175" s="93"/>
    </row>
    <row r="176" spans="1:12" s="94" customFormat="1" ht="18.75">
      <c r="A176" s="106"/>
      <c r="F176" s="93"/>
      <c r="G176" s="93"/>
      <c r="H176" s="93"/>
      <c r="I176" s="93"/>
      <c r="J176" s="93"/>
      <c r="K176" s="93"/>
      <c r="L176" s="93"/>
    </row>
  </sheetData>
  <sheetProtection/>
  <mergeCells count="14">
    <mergeCell ref="A1:J1"/>
    <mergeCell ref="A3:A4"/>
    <mergeCell ref="B3:B4"/>
    <mergeCell ref="C3:C4"/>
    <mergeCell ref="D3:D4"/>
    <mergeCell ref="E3:E4"/>
    <mergeCell ref="F3:F4"/>
    <mergeCell ref="G3:J3"/>
    <mergeCell ref="A6:J6"/>
    <mergeCell ref="A19:J19"/>
    <mergeCell ref="C47:F47"/>
    <mergeCell ref="H47:J47"/>
    <mergeCell ref="C48:F48"/>
    <mergeCell ref="H48:J48"/>
  </mergeCells>
  <printOptions/>
  <pageMargins left="1.18125" right="0.39375" top="0.7875" bottom="0.7875" header="0.39375" footer="0.5118055555555555"/>
  <pageSetup horizontalDpi="300" verticalDpi="300" orientation="landscape" paperSize="9" scale="56" r:id="rId1"/>
  <headerFooter alignWithMargins="0">
    <oddHeader>&amp;C&amp;"Times New Roman,Обычный"&amp;14 
7&amp;R&amp;"Times New Roman,Обычный"&amp;14Продовження додатка 1
Таблиця 2</oddHeader>
  </headerFooter>
  <rowBreaks count="1" manualBreakCount="1">
    <brk id="2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107"/>
  <sheetViews>
    <sheetView view="pageBreakPreview" zoomScale="50" zoomScaleNormal="75" zoomScaleSheetLayoutView="50" zoomScalePageLayoutView="0" workbookViewId="0" topLeftCell="A40">
      <selection activeCell="F70" sqref="F70"/>
    </sheetView>
  </sheetViews>
  <sheetFormatPr defaultColWidth="9.00390625" defaultRowHeight="12.75"/>
  <cols>
    <col min="1" max="1" width="93.25390625" style="14" customWidth="1"/>
    <col min="2" max="2" width="15.00390625" style="14" customWidth="1"/>
    <col min="3" max="3" width="13.375" style="14" customWidth="1"/>
    <col min="4" max="10" width="16.00390625" style="14" customWidth="1"/>
    <col min="11" max="16384" width="9.125" style="14" customWidth="1"/>
  </cols>
  <sheetData>
    <row r="1" spans="1:10" ht="18.75">
      <c r="A1" s="263" t="s">
        <v>291</v>
      </c>
      <c r="B1" s="263"/>
      <c r="C1" s="263"/>
      <c r="D1" s="263"/>
      <c r="E1" s="263"/>
      <c r="F1" s="263"/>
      <c r="G1" s="263"/>
      <c r="H1" s="263"/>
      <c r="I1" s="263"/>
      <c r="J1" s="263"/>
    </row>
    <row r="2" spans="1:10" ht="18.75">
      <c r="A2" s="35"/>
      <c r="B2" s="35"/>
      <c r="C2" s="35"/>
      <c r="D2" s="35"/>
      <c r="E2" s="35"/>
      <c r="F2" s="35"/>
      <c r="G2" s="35"/>
      <c r="H2" s="35"/>
      <c r="I2" s="35"/>
      <c r="J2" s="35"/>
    </row>
    <row r="3" spans="1:10" ht="48" customHeight="1">
      <c r="A3" s="279" t="s">
        <v>46</v>
      </c>
      <c r="B3" s="265" t="s">
        <v>292</v>
      </c>
      <c r="C3" s="265" t="s">
        <v>48</v>
      </c>
      <c r="D3" s="265" t="s">
        <v>293</v>
      </c>
      <c r="E3" s="265" t="s">
        <v>50</v>
      </c>
      <c r="F3" s="259" t="s">
        <v>165</v>
      </c>
      <c r="G3" s="259" t="s">
        <v>166</v>
      </c>
      <c r="H3" s="259"/>
      <c r="I3" s="259"/>
      <c r="J3" s="259"/>
    </row>
    <row r="4" spans="1:10" ht="38.25" customHeight="1">
      <c r="A4" s="279"/>
      <c r="B4" s="265"/>
      <c r="C4" s="265"/>
      <c r="D4" s="265"/>
      <c r="E4" s="265"/>
      <c r="F4" s="259"/>
      <c r="G4" s="37" t="s">
        <v>168</v>
      </c>
      <c r="H4" s="37" t="s">
        <v>169</v>
      </c>
      <c r="I4" s="37" t="s">
        <v>170</v>
      </c>
      <c r="J4" s="37" t="s">
        <v>171</v>
      </c>
    </row>
    <row r="5" spans="1:10" ht="18" customHeight="1">
      <c r="A5" s="36">
        <v>1</v>
      </c>
      <c r="B5" s="37">
        <v>2</v>
      </c>
      <c r="C5" s="37">
        <v>3</v>
      </c>
      <c r="D5" s="37">
        <v>4</v>
      </c>
      <c r="E5" s="37">
        <v>5</v>
      </c>
      <c r="F5" s="37">
        <v>6</v>
      </c>
      <c r="G5" s="37">
        <v>7</v>
      </c>
      <c r="H5" s="37">
        <v>8</v>
      </c>
      <c r="I5" s="37">
        <v>9</v>
      </c>
      <c r="J5" s="37">
        <v>10</v>
      </c>
    </row>
    <row r="6" spans="1:10" s="111" customFormat="1" ht="19.5" customHeight="1">
      <c r="A6" s="107" t="s">
        <v>294</v>
      </c>
      <c r="B6" s="108"/>
      <c r="C6" s="109"/>
      <c r="D6" s="109"/>
      <c r="E6" s="109"/>
      <c r="F6" s="109"/>
      <c r="G6" s="109"/>
      <c r="H6" s="109"/>
      <c r="I6" s="109"/>
      <c r="J6" s="110"/>
    </row>
    <row r="7" spans="1:10" ht="19.5" customHeight="1">
      <c r="A7" s="112" t="s">
        <v>295</v>
      </c>
      <c r="B7" s="113">
        <v>3000</v>
      </c>
      <c r="C7" s="81">
        <f>SUM(C8:C13,C17)</f>
        <v>1306</v>
      </c>
      <c r="D7" s="81">
        <f>SUM(D8:D13,D17)</f>
        <v>1887</v>
      </c>
      <c r="E7" s="81">
        <f>SUM(E8:E13,E17)</f>
        <v>1753.4</v>
      </c>
      <c r="F7" s="88">
        <f aca="true" t="shared" si="0" ref="F7:F37">SUM(G7:J7)</f>
        <v>2465.8</v>
      </c>
      <c r="G7" s="81">
        <f>SUM(G8:G13,G17)</f>
        <v>615.5</v>
      </c>
      <c r="H7" s="81">
        <f>SUM(H8:H13,H17)</f>
        <v>617.4</v>
      </c>
      <c r="I7" s="81">
        <f>SUM(I8:I13,I17)</f>
        <v>617.4</v>
      </c>
      <c r="J7" s="81">
        <f>SUM(J8:J13,J17)</f>
        <v>615.5</v>
      </c>
    </row>
    <row r="8" spans="1:10" ht="19.5" customHeight="1">
      <c r="A8" s="47" t="s">
        <v>296</v>
      </c>
      <c r="B8" s="27">
        <v>3010</v>
      </c>
      <c r="C8" s="78">
        <v>1286.5</v>
      </c>
      <c r="D8" s="78">
        <v>1485</v>
      </c>
      <c r="E8" s="78">
        <v>1351.4</v>
      </c>
      <c r="F8" s="79">
        <f t="shared" si="0"/>
        <v>1963.8</v>
      </c>
      <c r="G8" s="78">
        <f>'I. Фін результат'!G7</f>
        <v>490</v>
      </c>
      <c r="H8" s="78">
        <f>'I. Фін результат'!H7</f>
        <v>491.9</v>
      </c>
      <c r="I8" s="78">
        <f>'I. Фін результат'!I7</f>
        <v>491.9</v>
      </c>
      <c r="J8" s="78">
        <f>'I. Фін результат'!J7</f>
        <v>490</v>
      </c>
    </row>
    <row r="9" spans="1:10" ht="19.5" customHeight="1">
      <c r="A9" s="47" t="s">
        <v>297</v>
      </c>
      <c r="B9" s="27">
        <v>3020</v>
      </c>
      <c r="C9" s="78"/>
      <c r="D9" s="78"/>
      <c r="E9" s="78"/>
      <c r="F9" s="79">
        <f t="shared" si="0"/>
        <v>0</v>
      </c>
      <c r="G9" s="78"/>
      <c r="H9" s="78"/>
      <c r="I9" s="78"/>
      <c r="J9" s="78"/>
    </row>
    <row r="10" spans="1:10" ht="19.5" customHeight="1">
      <c r="A10" s="47" t="s">
        <v>298</v>
      </c>
      <c r="B10" s="27">
        <v>3021</v>
      </c>
      <c r="C10" s="78"/>
      <c r="D10" s="78"/>
      <c r="E10" s="78"/>
      <c r="F10" s="79">
        <f t="shared" si="0"/>
        <v>0</v>
      </c>
      <c r="G10" s="78"/>
      <c r="H10" s="78"/>
      <c r="I10" s="78"/>
      <c r="J10" s="78"/>
    </row>
    <row r="11" spans="1:10" ht="19.5" customHeight="1">
      <c r="A11" s="47" t="s">
        <v>299</v>
      </c>
      <c r="B11" s="27">
        <v>3030</v>
      </c>
      <c r="C11" s="78">
        <v>17.4</v>
      </c>
      <c r="D11" s="78">
        <v>400</v>
      </c>
      <c r="E11" s="78">
        <v>400</v>
      </c>
      <c r="F11" s="79">
        <f t="shared" si="0"/>
        <v>500</v>
      </c>
      <c r="G11" s="78">
        <v>125</v>
      </c>
      <c r="H11" s="78">
        <v>125</v>
      </c>
      <c r="I11" s="78">
        <v>125</v>
      </c>
      <c r="J11" s="78">
        <v>125</v>
      </c>
    </row>
    <row r="12" spans="1:10" ht="18.75">
      <c r="A12" s="47" t="s">
        <v>300</v>
      </c>
      <c r="B12" s="27">
        <v>3040</v>
      </c>
      <c r="C12" s="78"/>
      <c r="D12" s="78"/>
      <c r="E12" s="78"/>
      <c r="F12" s="79">
        <f t="shared" si="0"/>
        <v>0</v>
      </c>
      <c r="G12" s="78"/>
      <c r="H12" s="78"/>
      <c r="I12" s="78"/>
      <c r="J12" s="78"/>
    </row>
    <row r="13" spans="1:10" ht="18.75">
      <c r="A13" s="47" t="s">
        <v>301</v>
      </c>
      <c r="B13" s="27">
        <v>3050</v>
      </c>
      <c r="C13" s="79">
        <f>SUM(C14:C16)</f>
        <v>0</v>
      </c>
      <c r="D13" s="79">
        <f>SUM(D14:D16)</f>
        <v>0</v>
      </c>
      <c r="E13" s="79">
        <f>SUM(E14:E16)</f>
        <v>0</v>
      </c>
      <c r="F13" s="79">
        <f t="shared" si="0"/>
        <v>0</v>
      </c>
      <c r="G13" s="79">
        <f>SUM(G14:G16)</f>
        <v>0</v>
      </c>
      <c r="H13" s="79">
        <f>SUM(H14:H16)</f>
        <v>0</v>
      </c>
      <c r="I13" s="79">
        <f>SUM(I14:I16)</f>
        <v>0</v>
      </c>
      <c r="J13" s="79">
        <f>SUM(J14:J16)</f>
        <v>0</v>
      </c>
    </row>
    <row r="14" spans="1:10" ht="19.5" customHeight="1">
      <c r="A14" s="47" t="s">
        <v>302</v>
      </c>
      <c r="B14" s="27">
        <v>3051</v>
      </c>
      <c r="C14" s="78"/>
      <c r="D14" s="78"/>
      <c r="E14" s="78"/>
      <c r="F14" s="79">
        <f t="shared" si="0"/>
        <v>0</v>
      </c>
      <c r="G14" s="78"/>
      <c r="H14" s="78"/>
      <c r="I14" s="78"/>
      <c r="J14" s="78"/>
    </row>
    <row r="15" spans="1:10" ht="19.5" customHeight="1">
      <c r="A15" s="47" t="s">
        <v>303</v>
      </c>
      <c r="B15" s="27">
        <v>3052</v>
      </c>
      <c r="C15" s="78"/>
      <c r="D15" s="78"/>
      <c r="E15" s="78"/>
      <c r="F15" s="79">
        <f t="shared" si="0"/>
        <v>0</v>
      </c>
      <c r="G15" s="78"/>
      <c r="H15" s="78"/>
      <c r="I15" s="78"/>
      <c r="J15" s="78"/>
    </row>
    <row r="16" spans="1:10" ht="19.5" customHeight="1">
      <c r="A16" s="47" t="s">
        <v>304</v>
      </c>
      <c r="B16" s="27">
        <v>3053</v>
      </c>
      <c r="C16" s="78"/>
      <c r="D16" s="78"/>
      <c r="E16" s="78"/>
      <c r="F16" s="79">
        <f t="shared" si="0"/>
        <v>0</v>
      </c>
      <c r="G16" s="78"/>
      <c r="H16" s="78"/>
      <c r="I16" s="78"/>
      <c r="J16" s="78"/>
    </row>
    <row r="17" spans="1:10" ht="53.25" customHeight="1">
      <c r="A17" s="47" t="s">
        <v>305</v>
      </c>
      <c r="B17" s="27">
        <v>3060</v>
      </c>
      <c r="C17" s="78">
        <v>2.1</v>
      </c>
      <c r="D17" s="78">
        <v>2</v>
      </c>
      <c r="E17" s="78">
        <v>2</v>
      </c>
      <c r="F17" s="79">
        <f t="shared" si="0"/>
        <v>2</v>
      </c>
      <c r="G17" s="78">
        <v>0.5</v>
      </c>
      <c r="H17" s="78">
        <v>0.5</v>
      </c>
      <c r="I17" s="78">
        <v>0.5</v>
      </c>
      <c r="J17" s="78">
        <v>0.5</v>
      </c>
    </row>
    <row r="18" spans="1:10" ht="19.5" customHeight="1">
      <c r="A18" s="77" t="s">
        <v>306</v>
      </c>
      <c r="B18" s="48">
        <v>3100</v>
      </c>
      <c r="C18" s="81">
        <f>SUM(C19:C21,C25,C35,C36)</f>
        <v>-1581.1000000000001</v>
      </c>
      <c r="D18" s="81">
        <f>SUM(D19:D21,D25,D35,D36)</f>
        <v>-1856.8000000000002</v>
      </c>
      <c r="E18" s="81">
        <f>SUM(E19:E21,E25,E35,E36)</f>
        <v>-1747.7</v>
      </c>
      <c r="F18" s="88">
        <f t="shared" si="0"/>
        <v>-2280.7</v>
      </c>
      <c r="G18" s="81">
        <f>SUM(G19:G21,G25,G35,G36)</f>
        <v>-576.8</v>
      </c>
      <c r="H18" s="81">
        <f>SUM(H19:H21,H25,H35,H36)</f>
        <v>-568.4</v>
      </c>
      <c r="I18" s="81">
        <f>SUM(I19:I21,I25,I35,I36)</f>
        <v>-567.8</v>
      </c>
      <c r="J18" s="81">
        <f>SUM(J19:J21,J25,J35,J36)</f>
        <v>-567.7</v>
      </c>
    </row>
    <row r="19" spans="1:10" ht="19.5" customHeight="1">
      <c r="A19" s="47" t="s">
        <v>307</v>
      </c>
      <c r="B19" s="27">
        <v>3110</v>
      </c>
      <c r="C19" s="78">
        <v>-160.7</v>
      </c>
      <c r="D19" s="78">
        <v>-164</v>
      </c>
      <c r="E19" s="78">
        <v>-161</v>
      </c>
      <c r="F19" s="79">
        <f t="shared" si="0"/>
        <v>-164</v>
      </c>
      <c r="G19" s="78">
        <v>-48.4</v>
      </c>
      <c r="H19" s="78">
        <v>-39</v>
      </c>
      <c r="I19" s="78">
        <v>-38</v>
      </c>
      <c r="J19" s="78">
        <v>-38.6</v>
      </c>
    </row>
    <row r="20" spans="1:10" ht="19.5" customHeight="1">
      <c r="A20" s="47" t="s">
        <v>308</v>
      </c>
      <c r="B20" s="27">
        <v>3120</v>
      </c>
      <c r="C20" s="78">
        <v>-779.2</v>
      </c>
      <c r="D20" s="78">
        <v>-679.6</v>
      </c>
      <c r="E20" s="78">
        <v>-773.8</v>
      </c>
      <c r="F20" s="79">
        <f t="shared" si="0"/>
        <v>-876.8</v>
      </c>
      <c r="G20" s="78">
        <v>-219.2</v>
      </c>
      <c r="H20" s="78">
        <v>-219.2</v>
      </c>
      <c r="I20" s="78">
        <v>-219.2</v>
      </c>
      <c r="J20" s="78">
        <v>-219.2</v>
      </c>
    </row>
    <row r="21" spans="1:10" ht="19.5" customHeight="1">
      <c r="A21" s="47" t="s">
        <v>309</v>
      </c>
      <c r="B21" s="27">
        <v>3130</v>
      </c>
      <c r="C21" s="79">
        <f>SUM(C22:C24)</f>
        <v>0</v>
      </c>
      <c r="D21" s="79">
        <f>SUM(D22:D24)</f>
        <v>0</v>
      </c>
      <c r="E21" s="79">
        <f>SUM(E22:E24)</f>
        <v>0</v>
      </c>
      <c r="F21" s="79">
        <f t="shared" si="0"/>
        <v>0</v>
      </c>
      <c r="G21" s="79">
        <f>SUM(G22:G24)</f>
        <v>0</v>
      </c>
      <c r="H21" s="79">
        <f>SUM(H22:H24)</f>
        <v>0</v>
      </c>
      <c r="I21" s="79">
        <f>SUM(I22:I24)</f>
        <v>0</v>
      </c>
      <c r="J21" s="79">
        <f>SUM(J22:J24)</f>
        <v>0</v>
      </c>
    </row>
    <row r="22" spans="1:10" ht="19.5" customHeight="1">
      <c r="A22" s="47" t="s">
        <v>302</v>
      </c>
      <c r="B22" s="27">
        <v>3131</v>
      </c>
      <c r="C22" s="78" t="s">
        <v>63</v>
      </c>
      <c r="D22" s="78" t="s">
        <v>63</v>
      </c>
      <c r="E22" s="78" t="s">
        <v>63</v>
      </c>
      <c r="F22" s="79">
        <f t="shared" si="0"/>
        <v>0</v>
      </c>
      <c r="G22" s="78" t="s">
        <v>63</v>
      </c>
      <c r="H22" s="78" t="s">
        <v>63</v>
      </c>
      <c r="I22" s="78" t="s">
        <v>63</v>
      </c>
      <c r="J22" s="78" t="s">
        <v>63</v>
      </c>
    </row>
    <row r="23" spans="1:10" ht="19.5" customHeight="1">
      <c r="A23" s="47" t="s">
        <v>303</v>
      </c>
      <c r="B23" s="27">
        <v>3132</v>
      </c>
      <c r="C23" s="78" t="s">
        <v>63</v>
      </c>
      <c r="D23" s="78" t="s">
        <v>63</v>
      </c>
      <c r="E23" s="78" t="s">
        <v>63</v>
      </c>
      <c r="F23" s="79">
        <f t="shared" si="0"/>
        <v>0</v>
      </c>
      <c r="G23" s="78" t="s">
        <v>63</v>
      </c>
      <c r="H23" s="78" t="s">
        <v>63</v>
      </c>
      <c r="I23" s="78" t="s">
        <v>63</v>
      </c>
      <c r="J23" s="78" t="s">
        <v>63</v>
      </c>
    </row>
    <row r="24" spans="1:10" ht="19.5" customHeight="1">
      <c r="A24" s="47" t="s">
        <v>304</v>
      </c>
      <c r="B24" s="27">
        <v>3133</v>
      </c>
      <c r="C24" s="78" t="s">
        <v>63</v>
      </c>
      <c r="D24" s="78" t="s">
        <v>63</v>
      </c>
      <c r="E24" s="78" t="s">
        <v>63</v>
      </c>
      <c r="F24" s="79">
        <f t="shared" si="0"/>
        <v>0</v>
      </c>
      <c r="G24" s="78" t="s">
        <v>63</v>
      </c>
      <c r="H24" s="78" t="s">
        <v>63</v>
      </c>
      <c r="I24" s="78" t="s">
        <v>63</v>
      </c>
      <c r="J24" s="78" t="s">
        <v>63</v>
      </c>
    </row>
    <row r="25" spans="1:10" ht="19.5" customHeight="1">
      <c r="A25" s="47" t="s">
        <v>310</v>
      </c>
      <c r="B25" s="27">
        <v>3140</v>
      </c>
      <c r="C25" s="79">
        <f>SUM(C26:C31,C34)</f>
        <v>-603.5</v>
      </c>
      <c r="D25" s="79">
        <f>SUM(D26:D31,D34)</f>
        <v>-562.8000000000001</v>
      </c>
      <c r="E25" s="79">
        <f>SUM(E26:E31,E34)</f>
        <v>-596</v>
      </c>
      <c r="F25" s="79">
        <f t="shared" si="0"/>
        <v>-896.8000000000001</v>
      </c>
      <c r="G25" s="79">
        <f>SUM(G26:G31,G34)</f>
        <v>-223.5</v>
      </c>
      <c r="H25" s="79">
        <f>SUM(H26:H31,H34)</f>
        <v>-224.4</v>
      </c>
      <c r="I25" s="79">
        <f>SUM(I26:I31,I34)</f>
        <v>-224.8</v>
      </c>
      <c r="J25" s="79">
        <f>SUM(J26:J31,J34)</f>
        <v>-224.10000000000002</v>
      </c>
    </row>
    <row r="26" spans="1:10" ht="19.5" customHeight="1">
      <c r="A26" s="47" t="s">
        <v>85</v>
      </c>
      <c r="B26" s="27">
        <v>3141</v>
      </c>
      <c r="C26" s="78">
        <v>0</v>
      </c>
      <c r="D26" s="78">
        <v>-4.8</v>
      </c>
      <c r="E26" s="78">
        <v>-0.2</v>
      </c>
      <c r="F26" s="79">
        <f t="shared" si="0"/>
        <v>-68.9</v>
      </c>
      <c r="G26" s="78">
        <v>-17</v>
      </c>
      <c r="H26" s="78">
        <v>-17.2</v>
      </c>
      <c r="I26" s="78">
        <v>-17.4</v>
      </c>
      <c r="J26" s="78">
        <v>-17.3</v>
      </c>
    </row>
    <row r="27" spans="1:10" ht="19.5" customHeight="1">
      <c r="A27" s="47" t="s">
        <v>311</v>
      </c>
      <c r="B27" s="27">
        <v>3142</v>
      </c>
      <c r="C27" s="78">
        <v>-190.4</v>
      </c>
      <c r="D27" s="78">
        <v>-240</v>
      </c>
      <c r="E27" s="78">
        <v>-270.3</v>
      </c>
      <c r="F27" s="79">
        <f t="shared" si="0"/>
        <v>-392.8</v>
      </c>
      <c r="G27" s="78">
        <v>-98</v>
      </c>
      <c r="H27" s="78">
        <v>-98.4</v>
      </c>
      <c r="I27" s="78">
        <v>-98.4</v>
      </c>
      <c r="J27" s="78">
        <v>-98</v>
      </c>
    </row>
    <row r="28" spans="1:10" ht="19.5" customHeight="1">
      <c r="A28" s="47" t="s">
        <v>88</v>
      </c>
      <c r="B28" s="27">
        <v>3143</v>
      </c>
      <c r="C28" s="78" t="s">
        <v>63</v>
      </c>
      <c r="D28" s="78" t="s">
        <v>63</v>
      </c>
      <c r="E28" s="78" t="s">
        <v>63</v>
      </c>
      <c r="F28" s="79">
        <f t="shared" si="0"/>
        <v>0</v>
      </c>
      <c r="G28" s="78" t="s">
        <v>63</v>
      </c>
      <c r="H28" s="78" t="s">
        <v>63</v>
      </c>
      <c r="I28" s="78" t="s">
        <v>63</v>
      </c>
      <c r="J28" s="78" t="s">
        <v>63</v>
      </c>
    </row>
    <row r="29" spans="1:10" ht="19.5" customHeight="1">
      <c r="A29" s="47" t="s">
        <v>312</v>
      </c>
      <c r="B29" s="27">
        <v>3144</v>
      </c>
      <c r="C29" s="78" t="s">
        <v>63</v>
      </c>
      <c r="D29" s="78" t="s">
        <v>63</v>
      </c>
      <c r="E29" s="78" t="s">
        <v>63</v>
      </c>
      <c r="F29" s="79">
        <f t="shared" si="0"/>
        <v>0</v>
      </c>
      <c r="G29" s="78" t="s">
        <v>63</v>
      </c>
      <c r="H29" s="78" t="s">
        <v>63</v>
      </c>
      <c r="I29" s="78" t="s">
        <v>63</v>
      </c>
      <c r="J29" s="78" t="s">
        <v>63</v>
      </c>
    </row>
    <row r="30" spans="1:19" ht="19.5" customHeight="1">
      <c r="A30" s="47" t="s">
        <v>275</v>
      </c>
      <c r="B30" s="27">
        <v>3145</v>
      </c>
      <c r="C30" s="78">
        <v>-179.8</v>
      </c>
      <c r="D30" s="78">
        <v>-122.4</v>
      </c>
      <c r="E30" s="78">
        <v>-146.9</v>
      </c>
      <c r="F30" s="79">
        <f t="shared" si="0"/>
        <v>-167.8</v>
      </c>
      <c r="G30" s="78">
        <v>-41.9</v>
      </c>
      <c r="H30" s="78">
        <v>-41.9</v>
      </c>
      <c r="I30" s="78">
        <v>-42</v>
      </c>
      <c r="J30" s="78">
        <v>-42</v>
      </c>
      <c r="O30" s="97"/>
      <c r="P30" s="97"/>
      <c r="Q30" s="97"/>
      <c r="R30" s="97"/>
      <c r="S30" s="97"/>
    </row>
    <row r="31" spans="1:10" ht="19.5" customHeight="1">
      <c r="A31" s="47" t="s">
        <v>313</v>
      </c>
      <c r="B31" s="27">
        <v>3146</v>
      </c>
      <c r="C31" s="79">
        <f>SUM(C32,C33)</f>
        <v>-3</v>
      </c>
      <c r="D31" s="79">
        <f>SUM(D32,D33)</f>
        <v>-3.3</v>
      </c>
      <c r="E31" s="79">
        <f>SUM(E32,E33)</f>
        <v>-0.1</v>
      </c>
      <c r="F31" s="79">
        <f t="shared" si="0"/>
        <v>-47.099999999999994</v>
      </c>
      <c r="G31" s="79">
        <f>SUM(G32,G33)</f>
        <v>-11.6</v>
      </c>
      <c r="H31" s="79">
        <f>SUM(H32,H33)</f>
        <v>-11.8</v>
      </c>
      <c r="I31" s="79">
        <f>SUM(I32,I33)</f>
        <v>-11.9</v>
      </c>
      <c r="J31" s="79">
        <f>SUM(J32,J33)</f>
        <v>-11.8</v>
      </c>
    </row>
    <row r="32" spans="1:16" ht="19.5" customHeight="1">
      <c r="A32" s="47" t="s">
        <v>314</v>
      </c>
      <c r="B32" s="27" t="s">
        <v>315</v>
      </c>
      <c r="C32" s="78">
        <v>-3</v>
      </c>
      <c r="D32" s="78">
        <v>-3.3</v>
      </c>
      <c r="E32" s="78">
        <v>-0.1</v>
      </c>
      <c r="F32" s="79">
        <f t="shared" si="0"/>
        <v>-47.099999999999994</v>
      </c>
      <c r="G32" s="78">
        <v>-11.6</v>
      </c>
      <c r="H32" s="78">
        <v>-11.8</v>
      </c>
      <c r="I32" s="78">
        <v>-11.9</v>
      </c>
      <c r="J32" s="78">
        <v>-11.8</v>
      </c>
      <c r="M32" s="97"/>
      <c r="N32" s="97"/>
      <c r="O32" s="97"/>
      <c r="P32" s="97"/>
    </row>
    <row r="33" spans="1:10" ht="37.5">
      <c r="A33" s="47" t="s">
        <v>316</v>
      </c>
      <c r="B33" s="27" t="s">
        <v>317</v>
      </c>
      <c r="C33" s="78">
        <v>0</v>
      </c>
      <c r="D33" s="78">
        <v>0</v>
      </c>
      <c r="E33" s="78" t="s">
        <v>63</v>
      </c>
      <c r="F33" s="79">
        <f t="shared" si="0"/>
        <v>0</v>
      </c>
      <c r="G33" s="78" t="s">
        <v>63</v>
      </c>
      <c r="H33" s="78" t="s">
        <v>63</v>
      </c>
      <c r="I33" s="78" t="s">
        <v>63</v>
      </c>
      <c r="J33" s="78" t="s">
        <v>63</v>
      </c>
    </row>
    <row r="34" spans="1:10" ht="19.5" customHeight="1">
      <c r="A34" s="47" t="s">
        <v>318</v>
      </c>
      <c r="B34" s="27">
        <v>3150</v>
      </c>
      <c r="C34" s="78">
        <v>-230.3</v>
      </c>
      <c r="D34" s="78">
        <v>-192.3</v>
      </c>
      <c r="E34" s="78">
        <v>-178.5</v>
      </c>
      <c r="F34" s="79">
        <f t="shared" si="0"/>
        <v>-220.2</v>
      </c>
      <c r="G34" s="78">
        <v>-55</v>
      </c>
      <c r="H34" s="78">
        <v>-55.1</v>
      </c>
      <c r="I34" s="78">
        <v>-55.1</v>
      </c>
      <c r="J34" s="78">
        <v>-55</v>
      </c>
    </row>
    <row r="35" spans="1:10" ht="19.5" customHeight="1">
      <c r="A35" s="47" t="s">
        <v>319</v>
      </c>
      <c r="B35" s="27">
        <v>3160</v>
      </c>
      <c r="C35" s="78">
        <v>0</v>
      </c>
      <c r="D35" s="78" t="s">
        <v>63</v>
      </c>
      <c r="E35" s="78" t="s">
        <v>63</v>
      </c>
      <c r="F35" s="79">
        <f t="shared" si="0"/>
        <v>0</v>
      </c>
      <c r="G35" s="78" t="s">
        <v>63</v>
      </c>
      <c r="H35" s="78" t="s">
        <v>63</v>
      </c>
      <c r="I35" s="78" t="s">
        <v>63</v>
      </c>
      <c r="J35" s="78" t="s">
        <v>63</v>
      </c>
    </row>
    <row r="36" spans="1:10" ht="37.5">
      <c r="A36" s="47" t="s">
        <v>320</v>
      </c>
      <c r="B36" s="27">
        <v>3170</v>
      </c>
      <c r="C36" s="78">
        <v>-37.7</v>
      </c>
      <c r="D36" s="78">
        <v>-450.4</v>
      </c>
      <c r="E36" s="78">
        <v>-216.9</v>
      </c>
      <c r="F36" s="79">
        <f t="shared" si="0"/>
        <v>-343.1</v>
      </c>
      <c r="G36" s="78">
        <v>-85.7</v>
      </c>
      <c r="H36" s="78">
        <v>-85.8</v>
      </c>
      <c r="I36" s="78">
        <v>-85.8</v>
      </c>
      <c r="J36" s="78">
        <v>-85.8</v>
      </c>
    </row>
    <row r="37" spans="1:10" ht="19.5" customHeight="1">
      <c r="A37" s="77" t="s">
        <v>101</v>
      </c>
      <c r="B37" s="48">
        <v>3195</v>
      </c>
      <c r="C37" s="81">
        <f>SUM(C7,C18)</f>
        <v>-275.10000000000014</v>
      </c>
      <c r="D37" s="81">
        <f>SUM(D7,D18)</f>
        <v>30.199999999999818</v>
      </c>
      <c r="E37" s="81">
        <f>SUM(E7,E18)</f>
        <v>5.7000000000000455</v>
      </c>
      <c r="F37" s="88">
        <f t="shared" si="0"/>
        <v>185.10000000000002</v>
      </c>
      <c r="G37" s="81">
        <f>SUM(G7,G18)</f>
        <v>38.700000000000045</v>
      </c>
      <c r="H37" s="81">
        <f>SUM(H7,H18)</f>
        <v>49</v>
      </c>
      <c r="I37" s="81">
        <f>SUM(I7,I18)</f>
        <v>49.60000000000002</v>
      </c>
      <c r="J37" s="81">
        <f>SUM(J7,J18)</f>
        <v>47.799999999999955</v>
      </c>
    </row>
    <row r="38" spans="1:10" ht="19.5" customHeight="1">
      <c r="A38" s="107" t="s">
        <v>321</v>
      </c>
      <c r="B38" s="108"/>
      <c r="C38" s="114"/>
      <c r="D38" s="114"/>
      <c r="E38" s="114"/>
      <c r="F38" s="114"/>
      <c r="G38" s="114"/>
      <c r="H38" s="114"/>
      <c r="I38" s="114"/>
      <c r="J38" s="115"/>
    </row>
    <row r="39" spans="1:10" ht="19.5" customHeight="1">
      <c r="A39" s="112" t="s">
        <v>322</v>
      </c>
      <c r="B39" s="113">
        <v>3200</v>
      </c>
      <c r="C39" s="81">
        <f>SUM(C40:C43)</f>
        <v>338.5</v>
      </c>
      <c r="D39" s="81">
        <f>SUM(D40:D43)</f>
        <v>0</v>
      </c>
      <c r="E39" s="81">
        <f>SUM(E40:E43)</f>
        <v>0</v>
      </c>
      <c r="F39" s="88">
        <f>SUM(G39:J39)</f>
        <v>0</v>
      </c>
      <c r="G39" s="81">
        <f>SUM(G40:G43)</f>
        <v>0</v>
      </c>
      <c r="H39" s="81">
        <f>SUM(H40:H43)</f>
        <v>0</v>
      </c>
      <c r="I39" s="81">
        <f>SUM(I40:I43)</f>
        <v>0</v>
      </c>
      <c r="J39" s="81">
        <f>SUM(J40:J43)</f>
        <v>0</v>
      </c>
    </row>
    <row r="40" spans="1:10" ht="19.5" customHeight="1">
      <c r="A40" s="47" t="s">
        <v>323</v>
      </c>
      <c r="B40" s="27">
        <v>3210</v>
      </c>
      <c r="C40" s="78"/>
      <c r="D40" s="78"/>
      <c r="E40" s="78"/>
      <c r="F40" s="79">
        <f>SUM(G40:J40)</f>
        <v>0</v>
      </c>
      <c r="G40" s="78"/>
      <c r="H40" s="78"/>
      <c r="I40" s="78"/>
      <c r="J40" s="78"/>
    </row>
    <row r="41" spans="1:10" ht="19.5" customHeight="1">
      <c r="A41" s="47" t="s">
        <v>324</v>
      </c>
      <c r="B41" s="27">
        <v>3220</v>
      </c>
      <c r="C41" s="78"/>
      <c r="D41" s="78"/>
      <c r="E41" s="78"/>
      <c r="F41" s="79">
        <f>SUM(G41:J41)</f>
        <v>0</v>
      </c>
      <c r="G41" s="78"/>
      <c r="H41" s="78"/>
      <c r="I41" s="78"/>
      <c r="J41" s="78"/>
    </row>
    <row r="42" spans="1:10" ht="19.5" customHeight="1">
      <c r="A42" s="47" t="s">
        <v>325</v>
      </c>
      <c r="B42" s="27">
        <v>3230</v>
      </c>
      <c r="C42" s="78"/>
      <c r="D42" s="78"/>
      <c r="E42" s="78"/>
      <c r="F42" s="79">
        <f>SUM(G42:J42)</f>
        <v>0</v>
      </c>
      <c r="G42" s="78"/>
      <c r="H42" s="78"/>
      <c r="I42" s="78"/>
      <c r="J42" s="78"/>
    </row>
    <row r="43" spans="1:10" ht="19.5" customHeight="1">
      <c r="A43" s="47" t="s">
        <v>326</v>
      </c>
      <c r="B43" s="27">
        <v>3240</v>
      </c>
      <c r="C43" s="78">
        <v>338.5</v>
      </c>
      <c r="D43" s="78"/>
      <c r="E43" s="78"/>
      <c r="F43" s="79"/>
      <c r="G43" s="78"/>
      <c r="H43" s="78"/>
      <c r="I43" s="78"/>
      <c r="J43" s="78"/>
    </row>
    <row r="44" spans="1:10" ht="19.5" customHeight="1">
      <c r="A44" s="77" t="s">
        <v>327</v>
      </c>
      <c r="B44" s="48">
        <v>3255</v>
      </c>
      <c r="C44" s="81">
        <f>SUM(C45:C49)</f>
        <v>-38.2</v>
      </c>
      <c r="D44" s="81">
        <f>SUM(D45:D49)</f>
        <v>-22</v>
      </c>
      <c r="E44" s="81">
        <f>SUM(E45:E49)</f>
        <v>-20</v>
      </c>
      <c r="F44" s="88">
        <f aca="true" t="shared" si="1" ref="F44:F50">SUM(G44:J44)</f>
        <v>-22</v>
      </c>
      <c r="G44" s="81">
        <f>SUM(G45:G49)</f>
        <v>0</v>
      </c>
      <c r="H44" s="81">
        <f>SUM(H45:H49)</f>
        <v>-22</v>
      </c>
      <c r="I44" s="81">
        <f>SUM(I45:I49)</f>
        <v>0</v>
      </c>
      <c r="J44" s="81">
        <f>SUM(J45:J49)</f>
        <v>0</v>
      </c>
    </row>
    <row r="45" spans="1:10" ht="19.5" customHeight="1">
      <c r="A45" s="47" t="s">
        <v>328</v>
      </c>
      <c r="B45" s="27">
        <v>3260</v>
      </c>
      <c r="C45" s="78">
        <v>-29.5</v>
      </c>
      <c r="D45" s="78">
        <v>-20</v>
      </c>
      <c r="E45" s="78">
        <v>-20</v>
      </c>
      <c r="F45" s="79">
        <f t="shared" si="1"/>
        <v>-20</v>
      </c>
      <c r="G45" s="78" t="s">
        <v>63</v>
      </c>
      <c r="H45" s="78">
        <v>-20</v>
      </c>
      <c r="I45" s="78" t="s">
        <v>63</v>
      </c>
      <c r="J45" s="78" t="s">
        <v>63</v>
      </c>
    </row>
    <row r="46" spans="1:10" ht="19.5" customHeight="1">
      <c r="A46" s="47" t="s">
        <v>329</v>
      </c>
      <c r="B46" s="27">
        <v>3265</v>
      </c>
      <c r="C46" s="78" t="s">
        <v>63</v>
      </c>
      <c r="D46" s="78" t="s">
        <v>63</v>
      </c>
      <c r="E46" s="78" t="s">
        <v>63</v>
      </c>
      <c r="F46" s="79">
        <f t="shared" si="1"/>
        <v>0</v>
      </c>
      <c r="G46" s="78" t="s">
        <v>63</v>
      </c>
      <c r="H46" s="78" t="s">
        <v>63</v>
      </c>
      <c r="I46" s="78" t="s">
        <v>63</v>
      </c>
      <c r="J46" s="78" t="s">
        <v>63</v>
      </c>
    </row>
    <row r="47" spans="1:10" ht="19.5" customHeight="1">
      <c r="A47" s="47" t="s">
        <v>330</v>
      </c>
      <c r="B47" s="27">
        <v>3270</v>
      </c>
      <c r="C47" s="78">
        <v>-8.7</v>
      </c>
      <c r="D47" s="78">
        <v>-2</v>
      </c>
      <c r="E47" s="78">
        <v>0</v>
      </c>
      <c r="F47" s="79">
        <f t="shared" si="1"/>
        <v>-2</v>
      </c>
      <c r="G47" s="78" t="s">
        <v>63</v>
      </c>
      <c r="H47" s="78">
        <v>-2</v>
      </c>
      <c r="I47" s="78" t="s">
        <v>63</v>
      </c>
      <c r="J47" s="78" t="s">
        <v>63</v>
      </c>
    </row>
    <row r="48" spans="1:10" ht="19.5" customHeight="1">
      <c r="A48" s="47" t="s">
        <v>331</v>
      </c>
      <c r="B48" s="27">
        <v>3275</v>
      </c>
      <c r="C48" s="78" t="s">
        <v>63</v>
      </c>
      <c r="D48" s="78" t="s">
        <v>63</v>
      </c>
      <c r="E48" s="78" t="s">
        <v>63</v>
      </c>
      <c r="F48" s="79">
        <f t="shared" si="1"/>
        <v>0</v>
      </c>
      <c r="G48" s="78" t="s">
        <v>63</v>
      </c>
      <c r="H48" s="78" t="s">
        <v>63</v>
      </c>
      <c r="I48" s="78" t="s">
        <v>63</v>
      </c>
      <c r="J48" s="78" t="s">
        <v>63</v>
      </c>
    </row>
    <row r="49" spans="1:10" ht="19.5" customHeight="1">
      <c r="A49" s="47" t="s">
        <v>332</v>
      </c>
      <c r="B49" s="27">
        <v>3280</v>
      </c>
      <c r="C49" s="78"/>
      <c r="D49" s="78" t="s">
        <v>63</v>
      </c>
      <c r="E49" s="78"/>
      <c r="F49" s="79">
        <f t="shared" si="1"/>
        <v>0</v>
      </c>
      <c r="G49" s="78" t="s">
        <v>63</v>
      </c>
      <c r="H49" s="78" t="s">
        <v>63</v>
      </c>
      <c r="I49" s="78" t="s">
        <v>63</v>
      </c>
      <c r="J49" s="78" t="s">
        <v>63</v>
      </c>
    </row>
    <row r="50" spans="1:10" ht="19.5" customHeight="1">
      <c r="A50" s="116" t="s">
        <v>102</v>
      </c>
      <c r="B50" s="117">
        <v>3295</v>
      </c>
      <c r="C50" s="81">
        <f>SUM(C39,C44)</f>
        <v>300.3</v>
      </c>
      <c r="D50" s="81">
        <f>SUM(D39,D44)</f>
        <v>-22</v>
      </c>
      <c r="E50" s="81">
        <f>SUM(E39,E44)</f>
        <v>-20</v>
      </c>
      <c r="F50" s="88">
        <f t="shared" si="1"/>
        <v>-22</v>
      </c>
      <c r="G50" s="81">
        <f>SUM(G39,G44)</f>
        <v>0</v>
      </c>
      <c r="H50" s="81">
        <f>SUM(H39,H44)</f>
        <v>-22</v>
      </c>
      <c r="I50" s="81">
        <f>SUM(I39,I44)</f>
        <v>0</v>
      </c>
      <c r="J50" s="81">
        <f>SUM(J39,J44)</f>
        <v>0</v>
      </c>
    </row>
    <row r="51" spans="1:10" ht="19.5" customHeight="1">
      <c r="A51" s="107" t="s">
        <v>333</v>
      </c>
      <c r="B51" s="108"/>
      <c r="C51" s="114"/>
      <c r="D51" s="114"/>
      <c r="E51" s="114"/>
      <c r="F51" s="114"/>
      <c r="G51" s="114"/>
      <c r="H51" s="114"/>
      <c r="I51" s="114"/>
      <c r="J51" s="115"/>
    </row>
    <row r="52" spans="1:10" ht="19.5" customHeight="1">
      <c r="A52" s="77" t="s">
        <v>334</v>
      </c>
      <c r="B52" s="48">
        <v>3300</v>
      </c>
      <c r="C52" s="81">
        <f>SUM(C53,C54,C58)</f>
        <v>0</v>
      </c>
      <c r="D52" s="81">
        <f>SUM(D53,D54,D58)</f>
        <v>0</v>
      </c>
      <c r="E52" s="81">
        <f>SUM(E53,E54,E58)</f>
        <v>0</v>
      </c>
      <c r="F52" s="88">
        <f aca="true" t="shared" si="2" ref="F52:F67">SUM(G52:J52)</f>
        <v>0</v>
      </c>
      <c r="G52" s="81">
        <f>SUM(G53,G54,G58)</f>
        <v>0</v>
      </c>
      <c r="H52" s="81">
        <f>SUM(H53,H54,H58)</f>
        <v>0</v>
      </c>
      <c r="I52" s="81">
        <f>SUM(I53,I54,I58)</f>
        <v>0</v>
      </c>
      <c r="J52" s="81">
        <f>SUM(J53,J54,J58)</f>
        <v>0</v>
      </c>
    </row>
    <row r="53" spans="1:10" ht="19.5" customHeight="1">
      <c r="A53" s="47" t="s">
        <v>335</v>
      </c>
      <c r="B53" s="27">
        <v>3310</v>
      </c>
      <c r="C53" s="78"/>
      <c r="D53" s="78"/>
      <c r="E53" s="78"/>
      <c r="F53" s="79">
        <f t="shared" si="2"/>
        <v>0</v>
      </c>
      <c r="G53" s="78"/>
      <c r="H53" s="78"/>
      <c r="I53" s="78"/>
      <c r="J53" s="78"/>
    </row>
    <row r="54" spans="1:10" ht="19.5" customHeight="1">
      <c r="A54" s="47" t="s">
        <v>336</v>
      </c>
      <c r="B54" s="27">
        <v>3320</v>
      </c>
      <c r="C54" s="79">
        <f>SUM(C55:C57)</f>
        <v>0</v>
      </c>
      <c r="D54" s="79">
        <f>SUM(D55:D57)</f>
        <v>0</v>
      </c>
      <c r="E54" s="79">
        <f>SUM(E55:E57)</f>
        <v>0</v>
      </c>
      <c r="F54" s="79">
        <f t="shared" si="2"/>
        <v>0</v>
      </c>
      <c r="G54" s="79">
        <f>SUM(G55:G57)</f>
        <v>0</v>
      </c>
      <c r="H54" s="79">
        <f>SUM(H55:H57)</f>
        <v>0</v>
      </c>
      <c r="I54" s="79">
        <f>SUM(I55:I57)</f>
        <v>0</v>
      </c>
      <c r="J54" s="79">
        <f>SUM(J55:J57)</f>
        <v>0</v>
      </c>
    </row>
    <row r="55" spans="1:10" ht="19.5" customHeight="1">
      <c r="A55" s="47" t="s">
        <v>302</v>
      </c>
      <c r="B55" s="27">
        <v>3321</v>
      </c>
      <c r="C55" s="78"/>
      <c r="D55" s="78"/>
      <c r="E55" s="78"/>
      <c r="F55" s="79">
        <f t="shared" si="2"/>
        <v>0</v>
      </c>
      <c r="G55" s="78"/>
      <c r="H55" s="78"/>
      <c r="I55" s="78"/>
      <c r="J55" s="78"/>
    </row>
    <row r="56" spans="1:10" ht="19.5" customHeight="1">
      <c r="A56" s="47" t="s">
        <v>303</v>
      </c>
      <c r="B56" s="27">
        <v>3322</v>
      </c>
      <c r="C56" s="78"/>
      <c r="D56" s="78"/>
      <c r="E56" s="78"/>
      <c r="F56" s="79">
        <f t="shared" si="2"/>
        <v>0</v>
      </c>
      <c r="G56" s="78"/>
      <c r="H56" s="78"/>
      <c r="I56" s="78"/>
      <c r="J56" s="78"/>
    </row>
    <row r="57" spans="1:10" ht="19.5" customHeight="1">
      <c r="A57" s="47" t="s">
        <v>304</v>
      </c>
      <c r="B57" s="27">
        <v>3323</v>
      </c>
      <c r="C57" s="78"/>
      <c r="D57" s="78"/>
      <c r="E57" s="78"/>
      <c r="F57" s="79">
        <f t="shared" si="2"/>
        <v>0</v>
      </c>
      <c r="G57" s="78"/>
      <c r="H57" s="78"/>
      <c r="I57" s="78"/>
      <c r="J57" s="78"/>
    </row>
    <row r="58" spans="1:10" ht="19.5" customHeight="1">
      <c r="A58" s="47" t="s">
        <v>326</v>
      </c>
      <c r="B58" s="27">
        <v>3340</v>
      </c>
      <c r="C58" s="78"/>
      <c r="D58" s="78"/>
      <c r="E58" s="78"/>
      <c r="F58" s="79">
        <f t="shared" si="2"/>
        <v>0</v>
      </c>
      <c r="G58" s="78"/>
      <c r="H58" s="78"/>
      <c r="I58" s="78"/>
      <c r="J58" s="78"/>
    </row>
    <row r="59" spans="1:10" ht="19.5" customHeight="1">
      <c r="A59" s="77" t="s">
        <v>337</v>
      </c>
      <c r="B59" s="48">
        <v>3345</v>
      </c>
      <c r="C59" s="81">
        <f>SUM(C60,C61,C65,C66)</f>
        <v>0</v>
      </c>
      <c r="D59" s="81">
        <f>SUM(D60,D61,D65,D66)</f>
        <v>0</v>
      </c>
      <c r="E59" s="81">
        <f>SUM(E60,E61,E65,E66)</f>
        <v>0</v>
      </c>
      <c r="F59" s="88">
        <f t="shared" si="2"/>
        <v>0</v>
      </c>
      <c r="G59" s="81">
        <f>SUM(G60,G61,G65,G66)</f>
        <v>0</v>
      </c>
      <c r="H59" s="81">
        <f>SUM(H60,H61,H65,H66)</f>
        <v>0</v>
      </c>
      <c r="I59" s="81">
        <f>SUM(I60,I61,I65,I66)</f>
        <v>0</v>
      </c>
      <c r="J59" s="81">
        <f>SUM(J60,J61,J65,J66)</f>
        <v>0</v>
      </c>
    </row>
    <row r="60" spans="1:10" ht="19.5" customHeight="1">
      <c r="A60" s="47" t="s">
        <v>338</v>
      </c>
      <c r="B60" s="27">
        <v>3350</v>
      </c>
      <c r="C60" s="78" t="s">
        <v>63</v>
      </c>
      <c r="D60" s="78" t="s">
        <v>63</v>
      </c>
      <c r="E60" s="78" t="s">
        <v>63</v>
      </c>
      <c r="F60" s="79">
        <f t="shared" si="2"/>
        <v>0</v>
      </c>
      <c r="G60" s="78" t="s">
        <v>63</v>
      </c>
      <c r="H60" s="78" t="s">
        <v>63</v>
      </c>
      <c r="I60" s="78" t="s">
        <v>63</v>
      </c>
      <c r="J60" s="78" t="s">
        <v>63</v>
      </c>
    </row>
    <row r="61" spans="1:10" ht="19.5" customHeight="1">
      <c r="A61" s="47" t="s">
        <v>339</v>
      </c>
      <c r="B61" s="27">
        <v>3360</v>
      </c>
      <c r="C61" s="79">
        <f>SUM(C62:C64)</f>
        <v>0</v>
      </c>
      <c r="D61" s="79">
        <f>SUM(D62:D64)</f>
        <v>0</v>
      </c>
      <c r="E61" s="79">
        <f>SUM(E62:E64)</f>
        <v>0</v>
      </c>
      <c r="F61" s="79">
        <f t="shared" si="2"/>
        <v>0</v>
      </c>
      <c r="G61" s="79">
        <f>SUM(G62:G64)</f>
        <v>0</v>
      </c>
      <c r="H61" s="79">
        <f>SUM(H62:H64)</f>
        <v>0</v>
      </c>
      <c r="I61" s="79">
        <f>SUM(I62:I64)</f>
        <v>0</v>
      </c>
      <c r="J61" s="79">
        <f>SUM(J62:J64)</f>
        <v>0</v>
      </c>
    </row>
    <row r="62" spans="1:10" ht="19.5" customHeight="1">
      <c r="A62" s="47" t="s">
        <v>302</v>
      </c>
      <c r="B62" s="27">
        <v>3361</v>
      </c>
      <c r="C62" s="78" t="s">
        <v>63</v>
      </c>
      <c r="D62" s="78" t="s">
        <v>63</v>
      </c>
      <c r="E62" s="78" t="s">
        <v>63</v>
      </c>
      <c r="F62" s="79">
        <f t="shared" si="2"/>
        <v>0</v>
      </c>
      <c r="G62" s="78" t="s">
        <v>63</v>
      </c>
      <c r="H62" s="78" t="s">
        <v>63</v>
      </c>
      <c r="I62" s="78" t="s">
        <v>63</v>
      </c>
      <c r="J62" s="78" t="s">
        <v>63</v>
      </c>
    </row>
    <row r="63" spans="1:10" ht="19.5" customHeight="1">
      <c r="A63" s="47" t="s">
        <v>303</v>
      </c>
      <c r="B63" s="27">
        <v>3362</v>
      </c>
      <c r="C63" s="78" t="s">
        <v>63</v>
      </c>
      <c r="D63" s="78" t="s">
        <v>63</v>
      </c>
      <c r="E63" s="78" t="s">
        <v>63</v>
      </c>
      <c r="F63" s="79">
        <f t="shared" si="2"/>
        <v>0</v>
      </c>
      <c r="G63" s="78" t="s">
        <v>63</v>
      </c>
      <c r="H63" s="78" t="s">
        <v>63</v>
      </c>
      <c r="I63" s="78" t="s">
        <v>63</v>
      </c>
      <c r="J63" s="78" t="s">
        <v>63</v>
      </c>
    </row>
    <row r="64" spans="1:10" ht="19.5" customHeight="1">
      <c r="A64" s="47" t="s">
        <v>304</v>
      </c>
      <c r="B64" s="27">
        <v>3363</v>
      </c>
      <c r="C64" s="78" t="s">
        <v>63</v>
      </c>
      <c r="D64" s="78" t="s">
        <v>63</v>
      </c>
      <c r="E64" s="78" t="s">
        <v>63</v>
      </c>
      <c r="F64" s="79">
        <f t="shared" si="2"/>
        <v>0</v>
      </c>
      <c r="G64" s="78" t="s">
        <v>63</v>
      </c>
      <c r="H64" s="78" t="s">
        <v>63</v>
      </c>
      <c r="I64" s="78" t="s">
        <v>63</v>
      </c>
      <c r="J64" s="78" t="s">
        <v>63</v>
      </c>
    </row>
    <row r="65" spans="1:10" ht="19.5" customHeight="1">
      <c r="A65" s="47" t="s">
        <v>340</v>
      </c>
      <c r="B65" s="27">
        <v>3370</v>
      </c>
      <c r="C65" s="78" t="s">
        <v>63</v>
      </c>
      <c r="D65" s="78" t="s">
        <v>63</v>
      </c>
      <c r="E65" s="78" t="s">
        <v>63</v>
      </c>
      <c r="F65" s="79">
        <f t="shared" si="2"/>
        <v>0</v>
      </c>
      <c r="G65" s="78" t="s">
        <v>63</v>
      </c>
      <c r="H65" s="78" t="s">
        <v>63</v>
      </c>
      <c r="I65" s="78" t="s">
        <v>63</v>
      </c>
      <c r="J65" s="78" t="s">
        <v>63</v>
      </c>
    </row>
    <row r="66" spans="1:10" ht="19.5" customHeight="1">
      <c r="A66" s="47" t="s">
        <v>332</v>
      </c>
      <c r="B66" s="27">
        <v>3380</v>
      </c>
      <c r="C66" s="78" t="s">
        <v>63</v>
      </c>
      <c r="D66" s="78" t="s">
        <v>63</v>
      </c>
      <c r="E66" s="78" t="s">
        <v>63</v>
      </c>
      <c r="F66" s="79">
        <f t="shared" si="2"/>
        <v>0</v>
      </c>
      <c r="G66" s="78" t="s">
        <v>63</v>
      </c>
      <c r="H66" s="78" t="s">
        <v>63</v>
      </c>
      <c r="I66" s="78" t="s">
        <v>63</v>
      </c>
      <c r="J66" s="78" t="s">
        <v>63</v>
      </c>
    </row>
    <row r="67" spans="1:10" ht="19.5" customHeight="1">
      <c r="A67" s="77" t="s">
        <v>341</v>
      </c>
      <c r="B67" s="48">
        <v>3395</v>
      </c>
      <c r="C67" s="81">
        <f>SUM(C52,C59)</f>
        <v>0</v>
      </c>
      <c r="D67" s="81">
        <f>SUM(D52,D59)</f>
        <v>0</v>
      </c>
      <c r="E67" s="81">
        <f>SUM(E52,E59)</f>
        <v>0</v>
      </c>
      <c r="F67" s="88">
        <f t="shared" si="2"/>
        <v>0</v>
      </c>
      <c r="G67" s="81">
        <f>SUM(G52,G59)</f>
        <v>0</v>
      </c>
      <c r="H67" s="81">
        <f>SUM(H52,H59)</f>
        <v>0</v>
      </c>
      <c r="I67" s="81">
        <f>SUM(I52,I59)</f>
        <v>0</v>
      </c>
      <c r="J67" s="81">
        <f>SUM(J52,J59)</f>
        <v>0</v>
      </c>
    </row>
    <row r="68" spans="1:10" ht="19.5" customHeight="1">
      <c r="A68" s="118" t="s">
        <v>342</v>
      </c>
      <c r="B68" s="48">
        <v>3400</v>
      </c>
      <c r="C68" s="81">
        <f aca="true" t="shared" si="3" ref="C68:J68">SUM(C37,C50,C67)</f>
        <v>25.199999999999875</v>
      </c>
      <c r="D68" s="81">
        <f t="shared" si="3"/>
        <v>8.199999999999818</v>
      </c>
      <c r="E68" s="81">
        <f t="shared" si="3"/>
        <v>-14.299999999999955</v>
      </c>
      <c r="F68" s="81">
        <f t="shared" si="3"/>
        <v>163.10000000000002</v>
      </c>
      <c r="G68" s="81">
        <f t="shared" si="3"/>
        <v>38.700000000000045</v>
      </c>
      <c r="H68" s="81">
        <f t="shared" si="3"/>
        <v>27</v>
      </c>
      <c r="I68" s="81">
        <f t="shared" si="3"/>
        <v>49.60000000000002</v>
      </c>
      <c r="J68" s="81">
        <f t="shared" si="3"/>
        <v>47.799999999999955</v>
      </c>
    </row>
    <row r="69" spans="1:10" s="119" customFormat="1" ht="19.5" customHeight="1">
      <c r="A69" s="47" t="s">
        <v>98</v>
      </c>
      <c r="B69" s="27">
        <v>3405</v>
      </c>
      <c r="C69" s="78">
        <v>18.7</v>
      </c>
      <c r="D69" s="78">
        <v>68.4</v>
      </c>
      <c r="E69" s="78">
        <v>43.9</v>
      </c>
      <c r="F69" s="78">
        <v>43.9</v>
      </c>
      <c r="G69" s="78">
        <v>43.9</v>
      </c>
      <c r="H69" s="78">
        <v>38.3</v>
      </c>
      <c r="I69" s="78">
        <v>20.8</v>
      </c>
      <c r="J69" s="78">
        <v>26</v>
      </c>
    </row>
    <row r="70" spans="1:10" s="119" customFormat="1" ht="19.5" customHeight="1">
      <c r="A70" s="52" t="s">
        <v>104</v>
      </c>
      <c r="B70" s="27">
        <v>3410</v>
      </c>
      <c r="C70" s="78"/>
      <c r="D70" s="78"/>
      <c r="E70" s="78"/>
      <c r="F70" s="79">
        <f>SUM(G70:J70)</f>
        <v>0</v>
      </c>
      <c r="G70" s="78"/>
      <c r="H70" s="78"/>
      <c r="I70" s="78"/>
      <c r="J70" s="78"/>
    </row>
    <row r="71" spans="1:10" s="119" customFormat="1" ht="19.5" customHeight="1">
      <c r="A71" s="47" t="s">
        <v>105</v>
      </c>
      <c r="B71" s="27">
        <v>3415</v>
      </c>
      <c r="C71" s="99">
        <f aca="true" t="shared" si="4" ref="C71:J71">SUM(C69,C68,C70)</f>
        <v>43.89999999999988</v>
      </c>
      <c r="D71" s="99">
        <f t="shared" si="4"/>
        <v>76.59999999999982</v>
      </c>
      <c r="E71" s="99">
        <f t="shared" si="4"/>
        <v>29.600000000000044</v>
      </c>
      <c r="F71" s="99">
        <f t="shared" si="4"/>
        <v>207.00000000000003</v>
      </c>
      <c r="G71" s="99">
        <f t="shared" si="4"/>
        <v>82.60000000000005</v>
      </c>
      <c r="H71" s="99">
        <f t="shared" si="4"/>
        <v>65.3</v>
      </c>
      <c r="I71" s="99">
        <f t="shared" si="4"/>
        <v>70.40000000000002</v>
      </c>
      <c r="J71" s="99">
        <f t="shared" si="4"/>
        <v>73.79999999999995</v>
      </c>
    </row>
    <row r="72" spans="1:10" s="119" customFormat="1" ht="19.5" customHeight="1">
      <c r="A72" s="14"/>
      <c r="B72" s="35"/>
      <c r="C72" s="120"/>
      <c r="D72" s="121"/>
      <c r="E72" s="121"/>
      <c r="F72" s="122"/>
      <c r="G72" s="121"/>
      <c r="H72" s="121"/>
      <c r="I72" s="121"/>
      <c r="J72" s="121"/>
    </row>
    <row r="73" spans="1:10" s="119" customFormat="1" ht="19.5" customHeight="1">
      <c r="A73" s="14"/>
      <c r="B73" s="35"/>
      <c r="C73" s="120"/>
      <c r="D73" s="121"/>
      <c r="E73" s="121"/>
      <c r="F73" s="122"/>
      <c r="G73" s="121"/>
      <c r="H73" s="121"/>
      <c r="I73" s="121"/>
      <c r="J73" s="121"/>
    </row>
    <row r="74" spans="1:10" s="119" customFormat="1" ht="19.5" customHeight="1">
      <c r="A74" s="14"/>
      <c r="B74" s="35"/>
      <c r="C74" s="120"/>
      <c r="D74" s="121"/>
      <c r="E74" s="121"/>
      <c r="F74" s="122"/>
      <c r="G74" s="121"/>
      <c r="H74" s="121"/>
      <c r="I74" s="121"/>
      <c r="J74" s="121"/>
    </row>
    <row r="75" spans="1:10" s="1" customFormat="1" ht="19.5" customHeight="1">
      <c r="A75" s="73" t="s">
        <v>255</v>
      </c>
      <c r="B75" s="2"/>
      <c r="C75" s="257" t="s">
        <v>159</v>
      </c>
      <c r="D75" s="257"/>
      <c r="E75" s="257"/>
      <c r="F75" s="257"/>
      <c r="G75" s="74"/>
      <c r="H75" s="258" t="s">
        <v>160</v>
      </c>
      <c r="I75" s="258"/>
      <c r="J75" s="258"/>
    </row>
    <row r="76" spans="1:10" ht="19.5" customHeight="1">
      <c r="A76" s="4" t="s">
        <v>343</v>
      </c>
      <c r="B76" s="1"/>
      <c r="C76" s="254" t="s">
        <v>162</v>
      </c>
      <c r="D76" s="254"/>
      <c r="E76" s="254"/>
      <c r="F76" s="254"/>
      <c r="G76" s="7"/>
      <c r="H76" s="254" t="s">
        <v>163</v>
      </c>
      <c r="I76" s="254"/>
      <c r="J76" s="254"/>
    </row>
    <row r="77" ht="18.75">
      <c r="C77" s="8"/>
    </row>
    <row r="78" ht="18.75">
      <c r="C78" s="8"/>
    </row>
    <row r="79" ht="18.75">
      <c r="C79" s="8"/>
    </row>
    <row r="80" ht="18.75">
      <c r="C80" s="8"/>
    </row>
    <row r="81" ht="18.75">
      <c r="C81" s="8"/>
    </row>
    <row r="82" ht="18.75">
      <c r="C82" s="8"/>
    </row>
    <row r="83" ht="18.75">
      <c r="C83" s="8"/>
    </row>
    <row r="84" ht="18.75">
      <c r="C84" s="8"/>
    </row>
    <row r="85" ht="18.75">
      <c r="C85" s="8"/>
    </row>
    <row r="86" ht="18.75">
      <c r="C86" s="8"/>
    </row>
    <row r="87" ht="18.75">
      <c r="C87" s="8"/>
    </row>
    <row r="88" ht="18.75">
      <c r="C88" s="8"/>
    </row>
    <row r="89" ht="18.75">
      <c r="C89" s="8"/>
    </row>
    <row r="90" ht="18.75">
      <c r="C90" s="8"/>
    </row>
    <row r="91" ht="18.75">
      <c r="C91" s="8"/>
    </row>
    <row r="92" ht="18.75">
      <c r="C92" s="8"/>
    </row>
    <row r="93" ht="18.75">
      <c r="C93" s="8"/>
    </row>
    <row r="94" ht="18.75">
      <c r="C94" s="8"/>
    </row>
    <row r="95" ht="18.75">
      <c r="C95" s="8"/>
    </row>
    <row r="96" ht="18.75">
      <c r="C96" s="8"/>
    </row>
    <row r="97" ht="18.75">
      <c r="C97" s="8"/>
    </row>
    <row r="98" ht="18.75">
      <c r="C98" s="8"/>
    </row>
    <row r="99" ht="18.75">
      <c r="C99" s="8"/>
    </row>
    <row r="100" ht="18.75">
      <c r="C100" s="8"/>
    </row>
    <row r="101" ht="18.75">
      <c r="C101" s="8"/>
    </row>
    <row r="102" ht="18.75">
      <c r="C102" s="8"/>
    </row>
    <row r="103" ht="18.75">
      <c r="C103" s="8"/>
    </row>
    <row r="104" ht="18.75">
      <c r="C104" s="8"/>
    </row>
    <row r="105" ht="18.75">
      <c r="C105" s="8"/>
    </row>
    <row r="106" ht="18.75">
      <c r="C106" s="8"/>
    </row>
    <row r="107" ht="18.75">
      <c r="C107" s="8"/>
    </row>
  </sheetData>
  <sheetProtection/>
  <mergeCells count="12">
    <mergeCell ref="F3:F4"/>
    <mergeCell ref="G3:J3"/>
    <mergeCell ref="C75:F75"/>
    <mergeCell ref="H75:J75"/>
    <mergeCell ref="C76:F76"/>
    <mergeCell ref="H76:J76"/>
    <mergeCell ref="A1:J1"/>
    <mergeCell ref="A3:A4"/>
    <mergeCell ref="B3:B4"/>
    <mergeCell ref="C3:C4"/>
    <mergeCell ref="D3:D4"/>
    <mergeCell ref="E3:E4"/>
  </mergeCells>
  <printOptions/>
  <pageMargins left="1.18125" right="0.39375" top="0.7875" bottom="0.7875" header="0.31527777777777777" footer="0.5118055555555555"/>
  <pageSetup horizontalDpi="300" verticalDpi="300" orientation="landscape" paperSize="9" scale="54" r:id="rId1"/>
  <headerFooter alignWithMargins="0">
    <oddHeader>&amp;C&amp;"Times New Roman,Обычный"&amp;14 
9&amp;R&amp;"Times New Roman,Обычный"&amp;14Продовження додатка 1
Таблиця 3</oddHeader>
  </headerFooter>
  <rowBreaks count="1" manualBreakCount="1">
    <brk id="3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145"/>
  <sheetViews>
    <sheetView view="pageBreakPreview" zoomScale="50" zoomScaleNormal="75" zoomScaleSheetLayoutView="50" zoomScalePageLayoutView="0" workbookViewId="0" topLeftCell="A1">
      <selection activeCell="E8" sqref="E8"/>
    </sheetView>
  </sheetViews>
  <sheetFormatPr defaultColWidth="9.00390625" defaultRowHeight="12.75"/>
  <cols>
    <col min="1" max="1" width="80.125" style="1" customWidth="1"/>
    <col min="2" max="2" width="9.875" style="2" customWidth="1"/>
    <col min="3" max="5" width="19.375" style="2" customWidth="1"/>
    <col min="6" max="10" width="19.375" style="1" customWidth="1"/>
    <col min="11" max="11" width="9.625" style="1" customWidth="1"/>
    <col min="12" max="12" width="9.875" style="1" customWidth="1"/>
    <col min="13" max="16384" width="9.125" style="1" customWidth="1"/>
  </cols>
  <sheetData>
    <row r="1" spans="1:10" ht="18.75">
      <c r="A1" s="263" t="s">
        <v>344</v>
      </c>
      <c r="B1" s="263"/>
      <c r="C1" s="263"/>
      <c r="D1" s="263"/>
      <c r="E1" s="263"/>
      <c r="F1" s="263"/>
      <c r="G1" s="263"/>
      <c r="H1" s="263"/>
      <c r="I1" s="263"/>
      <c r="J1" s="263"/>
    </row>
    <row r="2" spans="1:10" ht="18.75">
      <c r="A2" s="280"/>
      <c r="B2" s="280"/>
      <c r="C2" s="280"/>
      <c r="D2" s="280"/>
      <c r="E2" s="280"/>
      <c r="F2" s="280"/>
      <c r="G2" s="280"/>
      <c r="H2" s="280"/>
      <c r="I2" s="280"/>
      <c r="J2" s="280"/>
    </row>
    <row r="3" spans="1:10" ht="43.5" customHeight="1">
      <c r="A3" s="264" t="s">
        <v>46</v>
      </c>
      <c r="B3" s="259" t="s">
        <v>47</v>
      </c>
      <c r="C3" s="259" t="s">
        <v>48</v>
      </c>
      <c r="D3" s="259" t="s">
        <v>49</v>
      </c>
      <c r="E3" s="265" t="s">
        <v>50</v>
      </c>
      <c r="F3" s="259" t="s">
        <v>165</v>
      </c>
      <c r="G3" s="259" t="s">
        <v>166</v>
      </c>
      <c r="H3" s="259"/>
      <c r="I3" s="259"/>
      <c r="J3" s="259"/>
    </row>
    <row r="4" spans="1:10" ht="56.25" customHeight="1">
      <c r="A4" s="264"/>
      <c r="B4" s="259"/>
      <c r="C4" s="259"/>
      <c r="D4" s="259"/>
      <c r="E4" s="265"/>
      <c r="F4" s="259"/>
      <c r="G4" s="37" t="s">
        <v>168</v>
      </c>
      <c r="H4" s="37" t="s">
        <v>169</v>
      </c>
      <c r="I4" s="37" t="s">
        <v>170</v>
      </c>
      <c r="J4" s="37" t="s">
        <v>171</v>
      </c>
    </row>
    <row r="5" spans="1:10" ht="18.75">
      <c r="A5" s="27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  <c r="G5" s="36">
        <v>7</v>
      </c>
      <c r="H5" s="36">
        <v>8</v>
      </c>
      <c r="I5" s="36">
        <v>9</v>
      </c>
      <c r="J5" s="36">
        <v>10</v>
      </c>
    </row>
    <row r="6" spans="1:10" s="62" customFormat="1" ht="42.75" customHeight="1">
      <c r="A6" s="77" t="s">
        <v>345</v>
      </c>
      <c r="B6" s="123">
        <v>4000</v>
      </c>
      <c r="C6" s="63">
        <f>SUM(C7:C12)</f>
        <v>38.2</v>
      </c>
      <c r="D6" s="63">
        <f>SUM(D7:D12)</f>
        <v>22</v>
      </c>
      <c r="E6" s="63">
        <f>SUM(E7:E12)</f>
        <v>20</v>
      </c>
      <c r="F6" s="63">
        <f aca="true" t="shared" si="0" ref="F6:F12">SUM(G6:J6)</f>
        <v>22</v>
      </c>
      <c r="G6" s="63">
        <f>SUM(G7:G12)</f>
        <v>0</v>
      </c>
      <c r="H6" s="63">
        <f>SUM(H7:H12)</f>
        <v>22</v>
      </c>
      <c r="I6" s="63">
        <f>SUM(I7:I12)</f>
        <v>0</v>
      </c>
      <c r="J6" s="63">
        <f>SUM(J7:J12)</f>
        <v>0</v>
      </c>
    </row>
    <row r="7" spans="1:10" ht="19.5" customHeight="1">
      <c r="A7" s="47" t="s">
        <v>346</v>
      </c>
      <c r="B7" s="123" t="s">
        <v>347</v>
      </c>
      <c r="C7" s="39">
        <v>0</v>
      </c>
      <c r="D7" s="39">
        <v>0</v>
      </c>
      <c r="E7" s="39">
        <v>0</v>
      </c>
      <c r="F7" s="39">
        <f t="shared" si="0"/>
        <v>0</v>
      </c>
      <c r="G7" s="39">
        <v>0</v>
      </c>
      <c r="H7" s="39">
        <v>0</v>
      </c>
      <c r="I7" s="39">
        <v>0</v>
      </c>
      <c r="J7" s="39">
        <v>0</v>
      </c>
    </row>
    <row r="8" spans="1:17" ht="18.75">
      <c r="A8" s="47" t="s">
        <v>545</v>
      </c>
      <c r="B8" s="123">
        <v>4020</v>
      </c>
      <c r="C8" s="39">
        <v>29.5</v>
      </c>
      <c r="D8" s="39">
        <v>20</v>
      </c>
      <c r="E8" s="39">
        <v>20</v>
      </c>
      <c r="F8" s="39">
        <f t="shared" si="0"/>
        <v>20</v>
      </c>
      <c r="G8" s="39">
        <v>0</v>
      </c>
      <c r="H8" s="39">
        <v>20</v>
      </c>
      <c r="I8" s="39">
        <v>0</v>
      </c>
      <c r="J8" s="39">
        <v>0</v>
      </c>
      <c r="Q8" s="3"/>
    </row>
    <row r="9" spans="1:16" ht="37.5">
      <c r="A9" s="47" t="s">
        <v>546</v>
      </c>
      <c r="B9" s="123">
        <v>4030</v>
      </c>
      <c r="C9" s="39">
        <v>8.7</v>
      </c>
      <c r="D9" s="39">
        <v>2</v>
      </c>
      <c r="E9" s="39">
        <v>0</v>
      </c>
      <c r="F9" s="39">
        <v>2</v>
      </c>
      <c r="G9" s="39">
        <v>0</v>
      </c>
      <c r="H9" s="39">
        <v>2</v>
      </c>
      <c r="I9" s="39">
        <v>0</v>
      </c>
      <c r="J9" s="39">
        <v>0</v>
      </c>
      <c r="P9" s="3"/>
    </row>
    <row r="10" spans="1:10" ht="19.5" customHeight="1">
      <c r="A10" s="47" t="s">
        <v>348</v>
      </c>
      <c r="B10" s="123">
        <v>4040</v>
      </c>
      <c r="C10" s="39">
        <v>0</v>
      </c>
      <c r="D10" s="39">
        <v>0</v>
      </c>
      <c r="E10" s="39">
        <v>0</v>
      </c>
      <c r="F10" s="39">
        <f t="shared" si="0"/>
        <v>0</v>
      </c>
      <c r="G10" s="39">
        <v>0</v>
      </c>
      <c r="H10" s="39">
        <v>0</v>
      </c>
      <c r="I10" s="39">
        <v>0</v>
      </c>
      <c r="J10" s="39">
        <v>0</v>
      </c>
    </row>
    <row r="11" spans="1:10" ht="37.5">
      <c r="A11" s="47" t="s">
        <v>349</v>
      </c>
      <c r="B11" s="123">
        <v>4050</v>
      </c>
      <c r="C11" s="39">
        <v>0</v>
      </c>
      <c r="D11" s="39">
        <v>0</v>
      </c>
      <c r="E11" s="39">
        <v>0</v>
      </c>
      <c r="F11" s="39">
        <f t="shared" si="0"/>
        <v>0</v>
      </c>
      <c r="G11" s="39">
        <v>0</v>
      </c>
      <c r="H11" s="39">
        <v>0</v>
      </c>
      <c r="I11" s="39">
        <v>0</v>
      </c>
      <c r="J11" s="39">
        <v>0</v>
      </c>
    </row>
    <row r="12" spans="1:10" ht="18.75">
      <c r="A12" s="47" t="s">
        <v>350</v>
      </c>
      <c r="B12" s="124">
        <v>4060</v>
      </c>
      <c r="C12" s="39">
        <v>0</v>
      </c>
      <c r="D12" s="39">
        <v>0</v>
      </c>
      <c r="E12" s="39">
        <v>0</v>
      </c>
      <c r="F12" s="39">
        <f t="shared" si="0"/>
        <v>0</v>
      </c>
      <c r="G12" s="39">
        <v>0</v>
      </c>
      <c r="H12" s="39">
        <v>0</v>
      </c>
      <c r="I12" s="39">
        <v>0</v>
      </c>
      <c r="J12" s="39">
        <v>0</v>
      </c>
    </row>
    <row r="13" spans="2:10" ht="19.5" customHeight="1">
      <c r="B13" s="1"/>
      <c r="C13" s="1"/>
      <c r="D13" s="1"/>
      <c r="E13" s="1"/>
      <c r="F13" s="125"/>
      <c r="G13" s="125"/>
      <c r="H13" s="125"/>
      <c r="I13" s="125"/>
      <c r="J13" s="125"/>
    </row>
    <row r="14" spans="2:10" ht="19.5" customHeight="1">
      <c r="B14" s="1"/>
      <c r="C14" s="1"/>
      <c r="D14" s="1"/>
      <c r="E14" s="1"/>
      <c r="F14" s="125"/>
      <c r="G14" s="125"/>
      <c r="H14" s="125"/>
      <c r="I14" s="125"/>
      <c r="J14" s="125"/>
    </row>
    <row r="15" spans="1:11" s="14" customFormat="1" ht="19.5" customHeight="1">
      <c r="A15" s="8"/>
      <c r="C15" s="1"/>
      <c r="D15" s="1"/>
      <c r="E15" s="1"/>
      <c r="F15" s="1"/>
      <c r="G15" s="1"/>
      <c r="H15" s="1"/>
      <c r="I15" s="1"/>
      <c r="J15" s="1"/>
      <c r="K15" s="1"/>
    </row>
    <row r="16" spans="1:10" ht="19.5" customHeight="1">
      <c r="A16" s="73" t="s">
        <v>255</v>
      </c>
      <c r="C16" s="257" t="s">
        <v>159</v>
      </c>
      <c r="D16" s="257"/>
      <c r="E16" s="257"/>
      <c r="F16" s="257"/>
      <c r="G16" s="74"/>
      <c r="H16" s="258" t="s">
        <v>160</v>
      </c>
      <c r="I16" s="258"/>
      <c r="J16" s="258"/>
    </row>
    <row r="17" spans="1:10" s="14" customFormat="1" ht="19.5" customHeight="1">
      <c r="A17" s="2" t="s">
        <v>161</v>
      </c>
      <c r="B17" s="1"/>
      <c r="C17" s="254" t="s">
        <v>162</v>
      </c>
      <c r="D17" s="254"/>
      <c r="E17" s="254"/>
      <c r="F17" s="254"/>
      <c r="G17" s="7"/>
      <c r="H17" s="254" t="s">
        <v>163</v>
      </c>
      <c r="I17" s="254"/>
      <c r="J17" s="254"/>
    </row>
    <row r="18" ht="18.75">
      <c r="A18" s="75"/>
    </row>
    <row r="19" ht="18.75">
      <c r="A19" s="75"/>
    </row>
    <row r="20" ht="18.75">
      <c r="A20" s="75"/>
    </row>
    <row r="21" ht="18.75">
      <c r="A21" s="75"/>
    </row>
    <row r="22" ht="18.75">
      <c r="A22" s="75"/>
    </row>
    <row r="23" ht="18.75">
      <c r="A23" s="75"/>
    </row>
    <row r="24" ht="18.75">
      <c r="A24" s="75"/>
    </row>
    <row r="25" ht="18.75">
      <c r="A25" s="75"/>
    </row>
    <row r="26" ht="18.75">
      <c r="A26" s="75"/>
    </row>
    <row r="27" ht="18.75">
      <c r="A27" s="75"/>
    </row>
    <row r="28" ht="18.75">
      <c r="A28" s="75"/>
    </row>
    <row r="29" ht="18.75">
      <c r="A29" s="75"/>
    </row>
    <row r="30" ht="18.75">
      <c r="A30" s="75"/>
    </row>
    <row r="31" ht="18.75">
      <c r="A31" s="75"/>
    </row>
    <row r="32" ht="18.75">
      <c r="A32" s="75"/>
    </row>
    <row r="33" ht="18.75">
      <c r="A33" s="75"/>
    </row>
    <row r="34" ht="18.75">
      <c r="A34" s="75"/>
    </row>
    <row r="35" ht="18.75">
      <c r="A35" s="75"/>
    </row>
    <row r="36" ht="18.75">
      <c r="A36" s="75"/>
    </row>
    <row r="37" ht="18.75">
      <c r="A37" s="75"/>
    </row>
    <row r="38" ht="18.75">
      <c r="A38" s="75"/>
    </row>
    <row r="39" ht="18.75">
      <c r="A39" s="75"/>
    </row>
    <row r="40" ht="18.75">
      <c r="A40" s="75"/>
    </row>
    <row r="41" ht="18.75">
      <c r="A41" s="75"/>
    </row>
    <row r="42" ht="18.75">
      <c r="A42" s="75"/>
    </row>
    <row r="43" ht="18.75">
      <c r="A43" s="75"/>
    </row>
    <row r="44" ht="18.75">
      <c r="A44" s="75"/>
    </row>
    <row r="45" ht="18.75">
      <c r="A45" s="75"/>
    </row>
    <row r="46" ht="18.75">
      <c r="A46" s="75"/>
    </row>
    <row r="47" ht="18.75">
      <c r="A47" s="75"/>
    </row>
    <row r="48" ht="18.75">
      <c r="A48" s="75"/>
    </row>
    <row r="49" ht="18.75">
      <c r="A49" s="75"/>
    </row>
    <row r="50" ht="18.75">
      <c r="A50" s="75"/>
    </row>
    <row r="51" ht="18.75">
      <c r="A51" s="75"/>
    </row>
    <row r="52" ht="18.75">
      <c r="A52" s="75"/>
    </row>
    <row r="53" ht="18.75">
      <c r="A53" s="75"/>
    </row>
    <row r="54" ht="18.75">
      <c r="A54" s="75"/>
    </row>
    <row r="55" ht="18.75">
      <c r="A55" s="75"/>
    </row>
    <row r="56" ht="18.75">
      <c r="A56" s="75"/>
    </row>
    <row r="57" ht="18.75">
      <c r="A57" s="75"/>
    </row>
    <row r="58" ht="18.75">
      <c r="A58" s="75"/>
    </row>
    <row r="59" ht="18.75">
      <c r="A59" s="75"/>
    </row>
    <row r="60" ht="18.75">
      <c r="A60" s="75"/>
    </row>
    <row r="61" ht="18.75">
      <c r="A61" s="75"/>
    </row>
    <row r="62" ht="18.75">
      <c r="A62" s="75"/>
    </row>
    <row r="63" ht="18.75">
      <c r="A63" s="75"/>
    </row>
    <row r="64" ht="18.75">
      <c r="A64" s="75"/>
    </row>
    <row r="65" ht="18.75">
      <c r="A65" s="75"/>
    </row>
    <row r="66" ht="18.75">
      <c r="A66" s="75"/>
    </row>
    <row r="67" ht="18.75">
      <c r="A67" s="75"/>
    </row>
    <row r="68" ht="18.75">
      <c r="A68" s="75"/>
    </row>
    <row r="69" ht="18.75">
      <c r="A69" s="75"/>
    </row>
    <row r="70" ht="18.75">
      <c r="A70" s="75"/>
    </row>
    <row r="71" ht="18.75">
      <c r="A71" s="75"/>
    </row>
    <row r="72" ht="18.75">
      <c r="A72" s="75"/>
    </row>
    <row r="73" ht="18.75">
      <c r="A73" s="75"/>
    </row>
    <row r="74" ht="18.75">
      <c r="A74" s="75"/>
    </row>
    <row r="75" ht="18.75">
      <c r="A75" s="75"/>
    </row>
    <row r="76" ht="18.75">
      <c r="A76" s="75"/>
    </row>
    <row r="77" ht="18.75">
      <c r="A77" s="75"/>
    </row>
    <row r="78" ht="18.75">
      <c r="A78" s="75"/>
    </row>
    <row r="79" ht="18.75">
      <c r="A79" s="75"/>
    </row>
    <row r="80" ht="18.75">
      <c r="A80" s="75"/>
    </row>
    <row r="81" ht="18.75">
      <c r="A81" s="75"/>
    </row>
    <row r="82" ht="18.75">
      <c r="A82" s="75"/>
    </row>
    <row r="83" ht="18.75">
      <c r="A83" s="75"/>
    </row>
    <row r="84" ht="18.75">
      <c r="A84" s="75"/>
    </row>
    <row r="85" ht="18.75">
      <c r="A85" s="75"/>
    </row>
    <row r="86" ht="18.75">
      <c r="A86" s="75"/>
    </row>
    <row r="87" ht="18.75">
      <c r="A87" s="75"/>
    </row>
    <row r="88" ht="18.75">
      <c r="A88" s="75"/>
    </row>
    <row r="89" ht="18.75">
      <c r="A89" s="75"/>
    </row>
    <row r="90" ht="18.75">
      <c r="A90" s="75"/>
    </row>
    <row r="91" ht="18.75">
      <c r="A91" s="75"/>
    </row>
    <row r="92" ht="18.75">
      <c r="A92" s="75"/>
    </row>
    <row r="93" ht="18.75">
      <c r="A93" s="75"/>
    </row>
    <row r="94" ht="18.75">
      <c r="A94" s="75"/>
    </row>
    <row r="95" ht="18.75">
      <c r="A95" s="75"/>
    </row>
    <row r="96" ht="18.75">
      <c r="A96" s="75"/>
    </row>
    <row r="97" ht="18.75">
      <c r="A97" s="75"/>
    </row>
    <row r="98" ht="18.75">
      <c r="A98" s="75"/>
    </row>
    <row r="99" ht="18.75">
      <c r="A99" s="75"/>
    </row>
    <row r="100" ht="18.75">
      <c r="A100" s="75"/>
    </row>
    <row r="101" ht="18.75">
      <c r="A101" s="75"/>
    </row>
    <row r="102" ht="18.75">
      <c r="A102" s="75"/>
    </row>
    <row r="103" ht="18.75">
      <c r="A103" s="75"/>
    </row>
    <row r="104" ht="18.75">
      <c r="A104" s="75"/>
    </row>
    <row r="105" ht="18.75">
      <c r="A105" s="75"/>
    </row>
    <row r="106" ht="18.75">
      <c r="A106" s="75"/>
    </row>
    <row r="107" ht="18.75">
      <c r="A107" s="75"/>
    </row>
    <row r="108" ht="18.75">
      <c r="A108" s="75"/>
    </row>
    <row r="109" ht="18.75">
      <c r="A109" s="75"/>
    </row>
    <row r="110" ht="18.75">
      <c r="A110" s="75"/>
    </row>
    <row r="111" ht="18.75">
      <c r="A111" s="75"/>
    </row>
    <row r="112" ht="18.75">
      <c r="A112" s="75"/>
    </row>
    <row r="113" ht="18.75">
      <c r="A113" s="75"/>
    </row>
    <row r="114" ht="18.75">
      <c r="A114" s="75"/>
    </row>
    <row r="115" ht="18.75">
      <c r="A115" s="75"/>
    </row>
    <row r="116" ht="18.75">
      <c r="A116" s="75"/>
    </row>
    <row r="117" ht="18.75">
      <c r="A117" s="75"/>
    </row>
    <row r="118" ht="18.75">
      <c r="A118" s="75"/>
    </row>
    <row r="119" ht="18.75">
      <c r="A119" s="75"/>
    </row>
    <row r="120" ht="18.75">
      <c r="A120" s="75"/>
    </row>
    <row r="121" ht="18.75">
      <c r="A121" s="75"/>
    </row>
    <row r="122" ht="18.75">
      <c r="A122" s="75"/>
    </row>
    <row r="123" ht="18.75">
      <c r="A123" s="75"/>
    </row>
    <row r="124" ht="18.75">
      <c r="A124" s="75"/>
    </row>
    <row r="125" ht="18.75">
      <c r="A125" s="75"/>
    </row>
    <row r="126" ht="18.75">
      <c r="A126" s="75"/>
    </row>
    <row r="127" ht="18.75">
      <c r="A127" s="75"/>
    </row>
    <row r="128" ht="18.75">
      <c r="A128" s="75"/>
    </row>
    <row r="129" ht="18.75">
      <c r="A129" s="75"/>
    </row>
    <row r="130" ht="18.75">
      <c r="A130" s="75"/>
    </row>
    <row r="131" ht="18.75">
      <c r="A131" s="75"/>
    </row>
    <row r="132" ht="18.75">
      <c r="A132" s="75"/>
    </row>
    <row r="133" ht="18.75">
      <c r="A133" s="75"/>
    </row>
    <row r="134" ht="18.75">
      <c r="A134" s="75"/>
    </row>
    <row r="135" ht="18.75">
      <c r="A135" s="75"/>
    </row>
    <row r="136" ht="18.75">
      <c r="A136" s="75"/>
    </row>
    <row r="137" ht="18.75">
      <c r="A137" s="75"/>
    </row>
    <row r="138" ht="18.75">
      <c r="A138" s="75"/>
    </row>
    <row r="139" ht="18.75">
      <c r="A139" s="75"/>
    </row>
    <row r="140" ht="18.75">
      <c r="A140" s="75"/>
    </row>
    <row r="141" ht="18.75">
      <c r="A141" s="75"/>
    </row>
    <row r="142" ht="18.75">
      <c r="A142" s="75"/>
    </row>
    <row r="143" ht="18.75">
      <c r="A143" s="75"/>
    </row>
    <row r="144" ht="18.75">
      <c r="A144" s="75"/>
    </row>
    <row r="145" ht="18.75">
      <c r="A145" s="75"/>
    </row>
  </sheetData>
  <sheetProtection/>
  <mergeCells count="13">
    <mergeCell ref="E3:E4"/>
    <mergeCell ref="F3:F4"/>
    <mergeCell ref="G3:J3"/>
    <mergeCell ref="C16:F16"/>
    <mergeCell ref="H16:J16"/>
    <mergeCell ref="C17:F17"/>
    <mergeCell ref="H17:J17"/>
    <mergeCell ref="A1:J1"/>
    <mergeCell ref="A2:J2"/>
    <mergeCell ref="A3:A4"/>
    <mergeCell ref="B3:B4"/>
    <mergeCell ref="C3:C4"/>
    <mergeCell ref="D3:D4"/>
  </mergeCells>
  <printOptions/>
  <pageMargins left="1.18125" right="0.39375" top="0.7875" bottom="0.7875" header="0.39375" footer="0.5118055555555555"/>
  <pageSetup firstPageNumber="9" useFirstPageNumber="1" horizontalDpi="300" verticalDpi="300" orientation="landscape" paperSize="9" scale="53" r:id="rId1"/>
  <headerFooter alignWithMargins="0">
    <oddHeader>&amp;C&amp;"Times New Roman,Обычный"&amp;14 11&amp;R&amp;"Times New Roman,Обычный"&amp;14Продовження додатка 1 
Таблиця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75" zoomScaleNormal="75" zoomScaleSheetLayoutView="75" zoomScalePageLayoutView="0" workbookViewId="0" topLeftCell="A10">
      <selection activeCell="H21" sqref="H21"/>
    </sheetView>
  </sheetViews>
  <sheetFormatPr defaultColWidth="9.00390625" defaultRowHeight="12.75"/>
  <cols>
    <col min="1" max="1" width="94.25390625" style="126" customWidth="1"/>
    <col min="2" max="2" width="16.375" style="126" customWidth="1"/>
    <col min="3" max="3" width="22.125" style="126" customWidth="1"/>
    <col min="4" max="4" width="17.375" style="126" customWidth="1"/>
    <col min="5" max="5" width="20.00390625" style="126" customWidth="1"/>
    <col min="6" max="6" width="18.125" style="126" customWidth="1"/>
    <col min="7" max="7" width="18.875" style="126" customWidth="1"/>
    <col min="8" max="8" width="84.25390625" style="126" customWidth="1"/>
    <col min="9" max="9" width="9.625" style="126" customWidth="1"/>
    <col min="10" max="16384" width="9.125" style="126" customWidth="1"/>
  </cols>
  <sheetData>
    <row r="1" spans="1:8" ht="25.5" customHeight="1">
      <c r="A1" s="281" t="s">
        <v>108</v>
      </c>
      <c r="B1" s="281"/>
      <c r="C1" s="281"/>
      <c r="D1" s="281"/>
      <c r="E1" s="281"/>
      <c r="F1" s="281"/>
      <c r="G1" s="281"/>
      <c r="H1" s="281"/>
    </row>
    <row r="2" ht="16.5" customHeight="1"/>
    <row r="3" spans="1:8" ht="45" customHeight="1">
      <c r="A3" s="282" t="s">
        <v>46</v>
      </c>
      <c r="B3" s="282" t="s">
        <v>292</v>
      </c>
      <c r="C3" s="282" t="s">
        <v>351</v>
      </c>
      <c r="D3" s="259" t="s">
        <v>48</v>
      </c>
      <c r="E3" s="259" t="s">
        <v>49</v>
      </c>
      <c r="F3" s="265" t="s">
        <v>50</v>
      </c>
      <c r="G3" s="259" t="s">
        <v>51</v>
      </c>
      <c r="H3" s="282" t="s">
        <v>352</v>
      </c>
    </row>
    <row r="4" spans="1:8" ht="52.5" customHeight="1">
      <c r="A4" s="282"/>
      <c r="B4" s="282"/>
      <c r="C4" s="282"/>
      <c r="D4" s="259"/>
      <c r="E4" s="259"/>
      <c r="F4" s="265"/>
      <c r="G4" s="259"/>
      <c r="H4" s="282"/>
    </row>
    <row r="5" spans="1:8" s="129" customFormat="1" ht="18" customHeight="1">
      <c r="A5" s="128">
        <v>1</v>
      </c>
      <c r="B5" s="128">
        <v>2</v>
      </c>
      <c r="C5" s="128">
        <v>3</v>
      </c>
      <c r="D5" s="128">
        <v>4</v>
      </c>
      <c r="E5" s="128">
        <v>5</v>
      </c>
      <c r="F5" s="128">
        <v>6</v>
      </c>
      <c r="G5" s="128">
        <v>7</v>
      </c>
      <c r="H5" s="128">
        <v>8</v>
      </c>
    </row>
    <row r="6" spans="1:8" s="129" customFormat="1" ht="19.5" customHeight="1">
      <c r="A6" s="130" t="s">
        <v>353</v>
      </c>
      <c r="B6" s="130"/>
      <c r="C6" s="128"/>
      <c r="D6" s="128"/>
      <c r="E6" s="128"/>
      <c r="F6" s="128"/>
      <c r="G6" s="128"/>
      <c r="H6" s="128"/>
    </row>
    <row r="7" spans="1:8" ht="56.25">
      <c r="A7" s="47" t="s">
        <v>354</v>
      </c>
      <c r="B7" s="36">
        <v>5000</v>
      </c>
      <c r="C7" s="127" t="s">
        <v>355</v>
      </c>
      <c r="D7" s="131">
        <f>('Осн. фін. пок.'!C54/'Осн. фін. пок.'!C52)*100</f>
        <v>14.624542983031791</v>
      </c>
      <c r="E7" s="131">
        <f>('Осн. фін. пок.'!D54/'Осн. фін. пок.'!D52)*100</f>
        <v>13.851851851851855</v>
      </c>
      <c r="F7" s="131">
        <f>('Осн. фін. пок.'!E54/'Осн. фін. пок.'!E52)*100</f>
        <v>11.758176705638602</v>
      </c>
      <c r="G7" s="131">
        <f>('Осн. фін. пок.'!F54/'Осн. фін. пок.'!F52)*100</f>
        <v>29.677156533251857</v>
      </c>
      <c r="H7" s="132"/>
    </row>
    <row r="8" spans="1:8" ht="56.25">
      <c r="A8" s="47" t="s">
        <v>356</v>
      </c>
      <c r="B8" s="36">
        <v>5010</v>
      </c>
      <c r="C8" s="127" t="s">
        <v>355</v>
      </c>
      <c r="D8" s="131">
        <f>('Осн. фін. пок.'!C60/'Осн. фін. пок.'!C52)*100</f>
        <v>-24.130495922002435</v>
      </c>
      <c r="E8" s="131">
        <f>('Осн. фін. пок.'!D60/'Осн. фін. пок.'!D52)*100</f>
        <v>3.9393939393939434</v>
      </c>
      <c r="F8" s="131">
        <f>('Осн. фін. пок.'!E60/'Осн. фін. пок.'!E52)*100</f>
        <v>2.4419120911647263</v>
      </c>
      <c r="G8" s="131">
        <f>('Осн. фін. пок.'!F60/'Осн. фін. пок.'!F52)*100</f>
        <v>21.402383134738766</v>
      </c>
      <c r="H8" s="132"/>
    </row>
    <row r="9" spans="1:8" ht="42.75" customHeight="1">
      <c r="A9" s="133" t="s">
        <v>357</v>
      </c>
      <c r="B9" s="36">
        <v>5020</v>
      </c>
      <c r="C9" s="127" t="s">
        <v>355</v>
      </c>
      <c r="D9" s="131">
        <f>('Осн. фін. пок.'!C73/'Осн. фін. пок.'!C113)*100</f>
        <v>3.9177906229929484</v>
      </c>
      <c r="E9" s="131">
        <f>('Осн. фін. пок.'!D73/'Осн. фін. пок.'!D113)*100</f>
        <v>4.888488398287915</v>
      </c>
      <c r="F9" s="131">
        <f>('Осн. фін. пок.'!E73/'Осн. фін. пок.'!E113)*100</f>
        <v>0.11682242990655865</v>
      </c>
      <c r="G9" s="131">
        <f>('Осн. фін. пок.'!F73/'Осн. фін. пок.'!F113)*100</f>
        <v>70.71412480288353</v>
      </c>
      <c r="H9" s="132" t="s">
        <v>358</v>
      </c>
    </row>
    <row r="10" spans="1:8" ht="42.75" customHeight="1">
      <c r="A10" s="133" t="s">
        <v>359</v>
      </c>
      <c r="B10" s="36">
        <v>5030</v>
      </c>
      <c r="C10" s="127" t="s">
        <v>355</v>
      </c>
      <c r="D10" s="131">
        <f>('Осн. фін. пок.'!C73/'Осн. фін. пок.'!C119)*100</f>
        <v>4.461020915606275</v>
      </c>
      <c r="E10" s="131">
        <f>('Осн. фін. пок.'!D73/'Осн. фін. пок.'!D119)*100</f>
        <v>2.998065764023219</v>
      </c>
      <c r="F10" s="131">
        <f>('Осн. фін. пок.'!E73/'Осн. фін. пок.'!E119)*100</f>
        <v>0.11687363038716053</v>
      </c>
      <c r="G10" s="131">
        <f>('Осн. фін. пок.'!F73/'Осн. фін. пок.'!F119)*100</f>
        <v>43.36833379386571</v>
      </c>
      <c r="H10" s="132"/>
    </row>
    <row r="11" spans="1:8" ht="56.25">
      <c r="A11" s="133" t="s">
        <v>360</v>
      </c>
      <c r="B11" s="36">
        <v>5040</v>
      </c>
      <c r="C11" s="127" t="s">
        <v>355</v>
      </c>
      <c r="D11" s="131">
        <f>('Осн. фін. пок.'!C73/'Осн. фін. пок.'!C52)*100</f>
        <v>2.8592856473235306</v>
      </c>
      <c r="E11" s="131">
        <f>('Осн. фін. пок.'!D73/'Осн. фін. пок.'!D52)*100</f>
        <v>1.461279461279465</v>
      </c>
      <c r="F11" s="131">
        <f>('Осн. фін. пок.'!E73/'Осн. фін. пок.'!E52)*100</f>
        <v>0.05919786887672885</v>
      </c>
      <c r="G11" s="131">
        <f>('Осн. фін. пок.'!F73/'Осн. фін. пок.'!F52)*100</f>
        <v>15.984316121804664</v>
      </c>
      <c r="H11" s="132" t="s">
        <v>361</v>
      </c>
    </row>
    <row r="12" spans="1:8" ht="19.5" customHeight="1">
      <c r="A12" s="130" t="s">
        <v>362</v>
      </c>
      <c r="B12" s="36"/>
      <c r="C12" s="134"/>
      <c r="D12" s="135"/>
      <c r="E12" s="135"/>
      <c r="F12" s="135"/>
      <c r="G12" s="135"/>
      <c r="H12" s="132"/>
    </row>
    <row r="13" spans="1:8" ht="56.25">
      <c r="A13" s="136" t="s">
        <v>363</v>
      </c>
      <c r="B13" s="36">
        <v>5100</v>
      </c>
      <c r="C13" s="127"/>
      <c r="D13" s="131">
        <f>('Осн. фін. пок.'!C114+'Осн. фін. пок.'!C115)/'Осн. фін. пок.'!C60</f>
        <v>-0.3682983682983683</v>
      </c>
      <c r="E13" s="131">
        <f>('Осн. фін. пок.'!D114+'Осн. фін. пок.'!D115)/'Осн. фін. пок.'!D60</f>
        <v>1.567521367521366</v>
      </c>
      <c r="F13" s="131">
        <f>('Осн. фін. пок.'!E114+'Осн. фін. пок.'!E115)/'Осн. фін. пок.'!E60</f>
        <v>2.1939393939393868</v>
      </c>
      <c r="G13" s="131">
        <f>('Осн. фін. пок.'!F114+'Осн. фін. пок.'!F115)/'Осн. фін. пок.'!F60</f>
        <v>0.21817749226742808</v>
      </c>
      <c r="H13" s="132"/>
    </row>
    <row r="14" spans="1:8" s="129" customFormat="1" ht="56.25">
      <c r="A14" s="136" t="s">
        <v>364</v>
      </c>
      <c r="B14" s="36">
        <v>5110</v>
      </c>
      <c r="C14" s="127" t="s">
        <v>365</v>
      </c>
      <c r="D14" s="131">
        <f>'Осн. фін. пок.'!C119/('Осн. фін. пок.'!C114+'Осн. фін. пок.'!C115)</f>
        <v>7.212025316455697</v>
      </c>
      <c r="E14" s="131">
        <f>'Осн. фін. пок.'!D119/('Осн. фін. пок.'!D114+'Осн. фін. пок.'!D115)</f>
        <v>7.893129770992366</v>
      </c>
      <c r="F14" s="131">
        <f>'Осн. фін. пок.'!E119/('Осн. фін. пок.'!E114+'Осн. фін. пок.'!E115)</f>
        <v>9.454419889502761</v>
      </c>
      <c r="G14" s="131">
        <f>'Осн. фін. пок.'!F119/('Осн. фін. пок.'!F114+'Осн. фін. пок.'!F115)</f>
        <v>7.893129770992366</v>
      </c>
      <c r="H14" s="132" t="s">
        <v>366</v>
      </c>
    </row>
    <row r="15" spans="1:8" s="129" customFormat="1" ht="56.25">
      <c r="A15" s="136" t="s">
        <v>367</v>
      </c>
      <c r="B15" s="36">
        <v>5120</v>
      </c>
      <c r="C15" s="127" t="s">
        <v>365</v>
      </c>
      <c r="D15" s="131">
        <f>'Осн. фін. пок.'!C111/'Осн. фін. пок.'!C115</f>
        <v>1.5889781859931116</v>
      </c>
      <c r="E15" s="131">
        <f>'Осн. фін. пок.'!D111/'Осн. фін. пок.'!D115</f>
        <v>6.120567375886525</v>
      </c>
      <c r="F15" s="131">
        <f>'Осн. фін. пок.'!E111/'Осн. фін. пок.'!E115</f>
        <v>2.0192</v>
      </c>
      <c r="G15" s="131">
        <f>'Осн. фін. пок.'!F111/'Осн. фін. пок.'!F115</f>
        <v>6.120567375886525</v>
      </c>
      <c r="H15" s="132" t="s">
        <v>368</v>
      </c>
    </row>
    <row r="16" spans="1:8" ht="19.5" customHeight="1">
      <c r="A16" s="130" t="s">
        <v>369</v>
      </c>
      <c r="B16" s="36"/>
      <c r="C16" s="127"/>
      <c r="D16" s="135"/>
      <c r="E16" s="135"/>
      <c r="F16" s="135"/>
      <c r="G16" s="135"/>
      <c r="H16" s="132"/>
    </row>
    <row r="17" spans="1:8" ht="42.75" customHeight="1">
      <c r="A17" s="136" t="s">
        <v>370</v>
      </c>
      <c r="B17" s="36">
        <v>5200</v>
      </c>
      <c r="C17" s="127"/>
      <c r="D17" s="131">
        <f>'IV. Кап. інвестиції'!C6/'I. Фін результат'!C96</f>
        <v>0.9182692307692308</v>
      </c>
      <c r="E17" s="131">
        <f>'IV. Кап. інвестиції'!D6/'I. Фін результат'!D96</f>
        <v>0.6875</v>
      </c>
      <c r="F17" s="131">
        <f>'IV. Кап. інвестиції'!E6/'I. Фін результат'!E96</f>
        <v>0.625</v>
      </c>
      <c r="G17" s="131">
        <f>'IV. Кап. інвестиції'!F6/'I. Фін результат'!F96</f>
        <v>0.5866666666666667</v>
      </c>
      <c r="H17" s="132"/>
    </row>
    <row r="18" spans="1:8" ht="75">
      <c r="A18" s="136" t="s">
        <v>371</v>
      </c>
      <c r="B18" s="36">
        <v>5210</v>
      </c>
      <c r="C18" s="127"/>
      <c r="D18" s="131">
        <f>'Осн. фін. пок.'!C99/'Осн. фін. пок.'!C52</f>
        <v>0.03581138089434705</v>
      </c>
      <c r="E18" s="131">
        <f>'Осн. фін. пок.'!D99/'Осн. фін. пок.'!D52</f>
        <v>0.014814814814814815</v>
      </c>
      <c r="F18" s="131">
        <f>'Осн. фін. пок.'!E99/'Осн. фін. пок.'!E52</f>
        <v>0.014799467219180108</v>
      </c>
      <c r="G18" s="131">
        <f>'Осн. фін. пок.'!F99/'Осн. фін. пок.'!F52</f>
        <v>0.01120277013952541</v>
      </c>
      <c r="H18" s="132"/>
    </row>
    <row r="19" spans="1:8" ht="42.75" customHeight="1">
      <c r="A19" s="136" t="s">
        <v>372</v>
      </c>
      <c r="B19" s="36">
        <v>5220</v>
      </c>
      <c r="C19" s="127" t="s">
        <v>373</v>
      </c>
      <c r="D19" s="131">
        <f>'Осн. фін. пок.'!C110/'Осн. фін. пок.'!C109</f>
        <v>0.23661971830985917</v>
      </c>
      <c r="E19" s="131">
        <f>'Осн. фін. пок.'!D110/'Осн. фін. пок.'!D109</f>
        <v>0.3045234248788368</v>
      </c>
      <c r="F19" s="131">
        <f>'Осн. фін. пок.'!E110/'Осн. фін. пок.'!E109</f>
        <v>0.2847631241997439</v>
      </c>
      <c r="G19" s="131">
        <f>'Осн. фін. пок.'!F110/'Осн. фін. пок.'!F109</f>
        <v>0.3045234248788368</v>
      </c>
      <c r="H19" s="132" t="s">
        <v>374</v>
      </c>
    </row>
    <row r="20" spans="1:8" ht="19.5" customHeight="1">
      <c r="A20" s="130" t="s">
        <v>375</v>
      </c>
      <c r="B20" s="36"/>
      <c r="C20" s="127"/>
      <c r="D20" s="135"/>
      <c r="E20" s="135"/>
      <c r="F20" s="135"/>
      <c r="G20" s="135"/>
      <c r="H20" s="132"/>
    </row>
    <row r="21" spans="1:8" ht="75">
      <c r="A21" s="133" t="s">
        <v>376</v>
      </c>
      <c r="B21" s="36">
        <v>5300</v>
      </c>
      <c r="C21" s="127"/>
      <c r="D21" s="135"/>
      <c r="E21" s="135"/>
      <c r="F21" s="135"/>
      <c r="G21" s="135"/>
      <c r="H21" s="132"/>
    </row>
    <row r="22" ht="19.5" customHeight="1"/>
    <row r="23" ht="19.5" customHeight="1"/>
    <row r="24" ht="19.5" customHeight="1"/>
    <row r="25" spans="1:8" s="1" customFormat="1" ht="19.5" customHeight="1">
      <c r="A25" s="73" t="s">
        <v>255</v>
      </c>
      <c r="B25" s="73"/>
      <c r="C25" s="2"/>
      <c r="D25" s="257" t="s">
        <v>159</v>
      </c>
      <c r="E25" s="257"/>
      <c r="F25" s="257"/>
      <c r="G25" s="257"/>
      <c r="H25" s="1" t="s">
        <v>288</v>
      </c>
    </row>
    <row r="26" spans="1:10" s="14" customFormat="1" ht="19.5" customHeight="1">
      <c r="A26" s="4" t="s">
        <v>377</v>
      </c>
      <c r="B26" s="11"/>
      <c r="C26" s="1"/>
      <c r="D26" s="254" t="s">
        <v>162</v>
      </c>
      <c r="E26" s="254"/>
      <c r="F26" s="254"/>
      <c r="G26" s="254"/>
      <c r="H26" s="14" t="s">
        <v>378</v>
      </c>
      <c r="I26" s="137"/>
      <c r="J26" s="137"/>
    </row>
  </sheetData>
  <sheetProtection/>
  <mergeCells count="11">
    <mergeCell ref="H3:H4"/>
    <mergeCell ref="D25:G25"/>
    <mergeCell ref="D26:G26"/>
    <mergeCell ref="A1:H1"/>
    <mergeCell ref="A3:A4"/>
    <mergeCell ref="B3:B4"/>
    <mergeCell ref="C3:C4"/>
    <mergeCell ref="D3:D4"/>
    <mergeCell ref="E3:E4"/>
    <mergeCell ref="F3:F4"/>
    <mergeCell ref="G3:G4"/>
  </mergeCells>
  <printOptions/>
  <pageMargins left="0.7875" right="0.5902777777777778" top="0.7875" bottom="0.7875" header="0.4722222222222222" footer="0.5118055555555555"/>
  <pageSetup horizontalDpi="300" verticalDpi="300" orientation="landscape" paperSize="9" scale="42" r:id="rId1"/>
  <headerFooter alignWithMargins="0">
    <oddHeader>&amp;C&amp;"Times New Roman,Обычный"&amp;14 12&amp;R&amp;"Times New Roman,Обычный"&amp;14Продовження  додатка 1
Таблиця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89"/>
  <sheetViews>
    <sheetView view="pageBreakPreview" zoomScale="75" zoomScaleNormal="75" zoomScaleSheetLayoutView="75" zoomScalePageLayoutView="0" workbookViewId="0" topLeftCell="A61">
      <selection activeCell="A29" sqref="A29:O29"/>
    </sheetView>
  </sheetViews>
  <sheetFormatPr defaultColWidth="9.00390625" defaultRowHeight="12.75"/>
  <cols>
    <col min="1" max="1" width="44.875" style="14" customWidth="1"/>
    <col min="2" max="2" width="13.625" style="138" customWidth="1"/>
    <col min="3" max="3" width="12.75390625" style="14" customWidth="1"/>
    <col min="4" max="4" width="16.125" style="14" customWidth="1"/>
    <col min="5" max="5" width="15.375" style="14" customWidth="1"/>
    <col min="6" max="6" width="16.625" style="14" customWidth="1"/>
    <col min="7" max="7" width="15.25390625" style="14" customWidth="1"/>
    <col min="8" max="8" width="16.625" style="14" customWidth="1"/>
    <col min="9" max="9" width="16.125" style="14" customWidth="1"/>
    <col min="10" max="10" width="16.375" style="14" customWidth="1"/>
    <col min="11" max="11" width="16.625" style="14" customWidth="1"/>
    <col min="12" max="12" width="16.875" style="14" customWidth="1"/>
    <col min="13" max="15" width="16.75390625" style="14" customWidth="1"/>
    <col min="16" max="16384" width="9.125" style="14" customWidth="1"/>
  </cols>
  <sheetData>
    <row r="1" spans="1:15" ht="18.75">
      <c r="A1" s="263" t="s">
        <v>379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5" ht="18.75">
      <c r="A2" s="263" t="s">
        <v>561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</row>
    <row r="3" spans="1:15" ht="18" customHeight="1">
      <c r="A3" s="254" t="s">
        <v>518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</row>
    <row r="4" spans="1:15" ht="19.5" customHeight="1">
      <c r="A4" s="307" t="s">
        <v>380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</row>
    <row r="5" spans="1:15" ht="21.75" customHeight="1">
      <c r="A5" s="287" t="s">
        <v>381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</row>
    <row r="6" spans="1:15" ht="10.5" customHeight="1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</row>
    <row r="7" spans="1:15" ht="49.5" customHeight="1">
      <c r="A7" s="308" t="s">
        <v>382</v>
      </c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</row>
    <row r="8" spans="1:15" ht="10.5" customHeight="1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</row>
    <row r="9" spans="1:15" s="1" customFormat="1" ht="40.5" customHeight="1">
      <c r="A9" s="264" t="s">
        <v>46</v>
      </c>
      <c r="B9" s="264"/>
      <c r="C9" s="264"/>
      <c r="D9" s="259" t="s">
        <v>48</v>
      </c>
      <c r="E9" s="259"/>
      <c r="F9" s="259" t="s">
        <v>383</v>
      </c>
      <c r="G9" s="259"/>
      <c r="H9" s="259" t="s">
        <v>50</v>
      </c>
      <c r="I9" s="259"/>
      <c r="J9" s="259" t="s">
        <v>51</v>
      </c>
      <c r="K9" s="259"/>
      <c r="L9" s="259" t="s">
        <v>384</v>
      </c>
      <c r="M9" s="259"/>
      <c r="N9" s="259" t="s">
        <v>385</v>
      </c>
      <c r="O9" s="259"/>
    </row>
    <row r="10" spans="1:15" s="1" customFormat="1" ht="18" customHeight="1">
      <c r="A10" s="264">
        <v>1</v>
      </c>
      <c r="B10" s="264"/>
      <c r="C10" s="264"/>
      <c r="D10" s="259">
        <v>2</v>
      </c>
      <c r="E10" s="259"/>
      <c r="F10" s="259">
        <v>3</v>
      </c>
      <c r="G10" s="259"/>
      <c r="H10" s="259">
        <v>4</v>
      </c>
      <c r="I10" s="259"/>
      <c r="J10" s="259">
        <v>5</v>
      </c>
      <c r="K10" s="259"/>
      <c r="L10" s="259">
        <v>6</v>
      </c>
      <c r="M10" s="259"/>
      <c r="N10" s="259">
        <v>7</v>
      </c>
      <c r="O10" s="259"/>
    </row>
    <row r="11" spans="1:15" s="1" customFormat="1" ht="60" customHeight="1">
      <c r="A11" s="274" t="s">
        <v>547</v>
      </c>
      <c r="B11" s="274"/>
      <c r="C11" s="274"/>
      <c r="D11" s="305">
        <f>SUM(D12:D14)</f>
        <v>16</v>
      </c>
      <c r="E11" s="305"/>
      <c r="F11" s="306">
        <f>SUM(F12:F14)</f>
        <v>11</v>
      </c>
      <c r="G11" s="306"/>
      <c r="H11" s="306">
        <f>SUM(H12:H14)</f>
        <v>12</v>
      </c>
      <c r="I11" s="306"/>
      <c r="J11" s="306">
        <f>SUM(J12:J14)</f>
        <v>11</v>
      </c>
      <c r="K11" s="306"/>
      <c r="L11" s="300">
        <f aca="true" t="shared" si="0" ref="L11:L26">J11/H11*100</f>
        <v>91.66666666666666</v>
      </c>
      <c r="M11" s="300"/>
      <c r="N11" s="300">
        <f aca="true" t="shared" si="1" ref="N11:N26">J11/D11*100</f>
        <v>68.75</v>
      </c>
      <c r="O11" s="300"/>
    </row>
    <row r="12" spans="1:15" s="1" customFormat="1" ht="19.5" customHeight="1">
      <c r="A12" s="284" t="s">
        <v>145</v>
      </c>
      <c r="B12" s="284"/>
      <c r="C12" s="284"/>
      <c r="D12" s="304">
        <v>1</v>
      </c>
      <c r="E12" s="304"/>
      <c r="F12" s="304">
        <v>1</v>
      </c>
      <c r="G12" s="304"/>
      <c r="H12" s="304">
        <v>1</v>
      </c>
      <c r="I12" s="304"/>
      <c r="J12" s="304">
        <v>1</v>
      </c>
      <c r="K12" s="304"/>
      <c r="L12" s="298">
        <f t="shared" si="0"/>
        <v>100</v>
      </c>
      <c r="M12" s="298"/>
      <c r="N12" s="298">
        <f t="shared" si="1"/>
        <v>100</v>
      </c>
      <c r="O12" s="298"/>
    </row>
    <row r="13" spans="1:15" s="1" customFormat="1" ht="19.5" customHeight="1">
      <c r="A13" s="284" t="s">
        <v>147</v>
      </c>
      <c r="B13" s="284"/>
      <c r="C13" s="284"/>
      <c r="D13" s="304">
        <v>3</v>
      </c>
      <c r="E13" s="304"/>
      <c r="F13" s="304">
        <v>2</v>
      </c>
      <c r="G13" s="304"/>
      <c r="H13" s="304">
        <v>2</v>
      </c>
      <c r="I13" s="304"/>
      <c r="J13" s="304">
        <v>2</v>
      </c>
      <c r="K13" s="304"/>
      <c r="L13" s="298">
        <f t="shared" si="0"/>
        <v>100</v>
      </c>
      <c r="M13" s="298"/>
      <c r="N13" s="298">
        <f t="shared" si="1"/>
        <v>66.66666666666666</v>
      </c>
      <c r="O13" s="298"/>
    </row>
    <row r="14" spans="1:15" s="1" customFormat="1" ht="19.5" customHeight="1">
      <c r="A14" s="284" t="s">
        <v>149</v>
      </c>
      <c r="B14" s="284"/>
      <c r="C14" s="284"/>
      <c r="D14" s="304">
        <v>12</v>
      </c>
      <c r="E14" s="304"/>
      <c r="F14" s="304">
        <v>8</v>
      </c>
      <c r="G14" s="304"/>
      <c r="H14" s="304">
        <v>9</v>
      </c>
      <c r="I14" s="304"/>
      <c r="J14" s="304">
        <v>8</v>
      </c>
      <c r="K14" s="304"/>
      <c r="L14" s="298">
        <f t="shared" si="0"/>
        <v>88.88888888888889</v>
      </c>
      <c r="M14" s="298"/>
      <c r="N14" s="298">
        <f t="shared" si="1"/>
        <v>66.66666666666666</v>
      </c>
      <c r="O14" s="298"/>
    </row>
    <row r="15" spans="1:15" s="1" customFormat="1" ht="18" customHeight="1">
      <c r="A15" s="274" t="s">
        <v>386</v>
      </c>
      <c r="B15" s="274"/>
      <c r="C15" s="274"/>
      <c r="D15" s="301">
        <f>SUM(D16:D18)</f>
        <v>961.7</v>
      </c>
      <c r="E15" s="301"/>
      <c r="F15" s="301">
        <f>SUM(F16:F18)</f>
        <v>844.1</v>
      </c>
      <c r="G15" s="301"/>
      <c r="H15" s="301">
        <f>SUM(H16:H18)</f>
        <v>844.1</v>
      </c>
      <c r="I15" s="301"/>
      <c r="J15" s="301">
        <f>SUM(J16:J18)</f>
        <v>956.4</v>
      </c>
      <c r="K15" s="301"/>
      <c r="L15" s="300">
        <f t="shared" si="0"/>
        <v>113.30411088733561</v>
      </c>
      <c r="M15" s="300"/>
      <c r="N15" s="300">
        <f t="shared" si="1"/>
        <v>99.44889258604553</v>
      </c>
      <c r="O15" s="300"/>
    </row>
    <row r="16" spans="1:15" s="1" customFormat="1" ht="19.5" customHeight="1">
      <c r="A16" s="284" t="s">
        <v>145</v>
      </c>
      <c r="B16" s="284"/>
      <c r="C16" s="284"/>
      <c r="D16" s="298">
        <v>111</v>
      </c>
      <c r="E16" s="298"/>
      <c r="F16" s="298">
        <v>144</v>
      </c>
      <c r="G16" s="298"/>
      <c r="H16" s="298">
        <v>121.9</v>
      </c>
      <c r="I16" s="298"/>
      <c r="J16" s="298">
        <v>144</v>
      </c>
      <c r="K16" s="298"/>
      <c r="L16" s="298">
        <f t="shared" si="0"/>
        <v>118.12961443806398</v>
      </c>
      <c r="M16" s="298"/>
      <c r="N16" s="298">
        <f t="shared" si="1"/>
        <v>129.72972972972974</v>
      </c>
      <c r="O16" s="298"/>
    </row>
    <row r="17" spans="1:15" s="1" customFormat="1" ht="19.5" customHeight="1">
      <c r="A17" s="284" t="s">
        <v>147</v>
      </c>
      <c r="B17" s="284"/>
      <c r="C17" s="284"/>
      <c r="D17" s="298">
        <v>261.3</v>
      </c>
      <c r="E17" s="298"/>
      <c r="F17" s="298">
        <v>218</v>
      </c>
      <c r="G17" s="298"/>
      <c r="H17" s="298">
        <v>247.9</v>
      </c>
      <c r="I17" s="298"/>
      <c r="J17" s="298">
        <v>221.5</v>
      </c>
      <c r="K17" s="298"/>
      <c r="L17" s="298">
        <f t="shared" si="0"/>
        <v>89.35054457442517</v>
      </c>
      <c r="M17" s="298"/>
      <c r="N17" s="298">
        <f t="shared" si="1"/>
        <v>84.76846536548028</v>
      </c>
      <c r="O17" s="298"/>
    </row>
    <row r="18" spans="1:15" s="1" customFormat="1" ht="19.5" customHeight="1">
      <c r="A18" s="284" t="s">
        <v>149</v>
      </c>
      <c r="B18" s="284"/>
      <c r="C18" s="284"/>
      <c r="D18" s="298">
        <v>589.4</v>
      </c>
      <c r="E18" s="298"/>
      <c r="F18" s="298">
        <v>482.1</v>
      </c>
      <c r="G18" s="298"/>
      <c r="H18" s="298">
        <v>474.3</v>
      </c>
      <c r="I18" s="298"/>
      <c r="J18" s="298">
        <v>590.9</v>
      </c>
      <c r="K18" s="298"/>
      <c r="L18" s="298">
        <f t="shared" si="0"/>
        <v>124.58359687961205</v>
      </c>
      <c r="M18" s="298"/>
      <c r="N18" s="298">
        <f t="shared" si="1"/>
        <v>100.2544960977265</v>
      </c>
      <c r="O18" s="298"/>
    </row>
    <row r="19" spans="1:15" s="1" customFormat="1" ht="19.5" customHeight="1">
      <c r="A19" s="274" t="s">
        <v>387</v>
      </c>
      <c r="B19" s="274"/>
      <c r="C19" s="274"/>
      <c r="D19" s="301">
        <f>'I. Фін результат'!C94</f>
        <v>961.7</v>
      </c>
      <c r="E19" s="301"/>
      <c r="F19" s="301">
        <f>'I. Фін результат'!D94</f>
        <v>844.1</v>
      </c>
      <c r="G19" s="301"/>
      <c r="H19" s="302">
        <v>844.1</v>
      </c>
      <c r="I19" s="303"/>
      <c r="J19" s="301">
        <f>'I. Фін результат'!F94</f>
        <v>956.4</v>
      </c>
      <c r="K19" s="301"/>
      <c r="L19" s="300">
        <f t="shared" si="0"/>
        <v>113.30411088733561</v>
      </c>
      <c r="M19" s="300"/>
      <c r="N19" s="300">
        <f t="shared" si="1"/>
        <v>99.44889258604553</v>
      </c>
      <c r="O19" s="300"/>
    </row>
    <row r="20" spans="1:15" s="1" customFormat="1" ht="19.5" customHeight="1">
      <c r="A20" s="284" t="s">
        <v>145</v>
      </c>
      <c r="B20" s="284"/>
      <c r="C20" s="284"/>
      <c r="D20" s="298">
        <f>D16</f>
        <v>111</v>
      </c>
      <c r="E20" s="298"/>
      <c r="F20" s="298">
        <v>144</v>
      </c>
      <c r="G20" s="298"/>
      <c r="H20" s="298">
        <v>121.9</v>
      </c>
      <c r="I20" s="298"/>
      <c r="J20" s="298">
        <v>144</v>
      </c>
      <c r="K20" s="298"/>
      <c r="L20" s="298">
        <f t="shared" si="0"/>
        <v>118.12961443806398</v>
      </c>
      <c r="M20" s="298"/>
      <c r="N20" s="298">
        <f t="shared" si="1"/>
        <v>129.72972972972974</v>
      </c>
      <c r="O20" s="298"/>
    </row>
    <row r="21" spans="1:15" s="1" customFormat="1" ht="19.5" customHeight="1">
      <c r="A21" s="284" t="s">
        <v>147</v>
      </c>
      <c r="B21" s="284"/>
      <c r="C21" s="284"/>
      <c r="D21" s="298">
        <f>D17</f>
        <v>261.3</v>
      </c>
      <c r="E21" s="298"/>
      <c r="F21" s="298">
        <v>218</v>
      </c>
      <c r="G21" s="298"/>
      <c r="H21" s="298">
        <v>247.9</v>
      </c>
      <c r="I21" s="298"/>
      <c r="J21" s="298">
        <v>221.5</v>
      </c>
      <c r="K21" s="298"/>
      <c r="L21" s="298">
        <f t="shared" si="0"/>
        <v>89.35054457442517</v>
      </c>
      <c r="M21" s="298"/>
      <c r="N21" s="298">
        <f t="shared" si="1"/>
        <v>84.76846536548028</v>
      </c>
      <c r="O21" s="298"/>
    </row>
    <row r="22" spans="1:15" s="1" customFormat="1" ht="19.5" customHeight="1">
      <c r="A22" s="284" t="s">
        <v>149</v>
      </c>
      <c r="B22" s="284"/>
      <c r="C22" s="284"/>
      <c r="D22" s="298">
        <f>D18</f>
        <v>589.4</v>
      </c>
      <c r="E22" s="298"/>
      <c r="F22" s="298">
        <v>482.1</v>
      </c>
      <c r="G22" s="298"/>
      <c r="H22" s="298">
        <v>474.3</v>
      </c>
      <c r="I22" s="298"/>
      <c r="J22" s="298">
        <v>590.9</v>
      </c>
      <c r="K22" s="298"/>
      <c r="L22" s="298">
        <f t="shared" si="0"/>
        <v>124.58359687961205</v>
      </c>
      <c r="M22" s="298"/>
      <c r="N22" s="298">
        <f t="shared" si="1"/>
        <v>100.2544960977265</v>
      </c>
      <c r="O22" s="298"/>
    </row>
    <row r="23" spans="1:15" s="1" customFormat="1" ht="39" customHeight="1">
      <c r="A23" s="274" t="s">
        <v>153</v>
      </c>
      <c r="B23" s="274"/>
      <c r="C23" s="274"/>
      <c r="D23" s="301">
        <f>(D19/D11)/12*1000</f>
        <v>5008.854166666667</v>
      </c>
      <c r="E23" s="301"/>
      <c r="F23" s="301">
        <f>(F19/F11)/12*1000</f>
        <v>6394.69696969697</v>
      </c>
      <c r="G23" s="301"/>
      <c r="H23" s="301">
        <f>(H19/H11)/12*1000</f>
        <v>5861.805555555556</v>
      </c>
      <c r="I23" s="301"/>
      <c r="J23" s="301">
        <f>(J19/J11)/12*1000</f>
        <v>7245.454545454545</v>
      </c>
      <c r="K23" s="301"/>
      <c r="L23" s="300">
        <f t="shared" si="0"/>
        <v>123.60448460436612</v>
      </c>
      <c r="M23" s="300"/>
      <c r="N23" s="300">
        <f t="shared" si="1"/>
        <v>144.6529346706117</v>
      </c>
      <c r="O23" s="300"/>
    </row>
    <row r="24" spans="1:15" s="1" customFormat="1" ht="19.5" customHeight="1">
      <c r="A24" s="284" t="s">
        <v>145</v>
      </c>
      <c r="B24" s="284"/>
      <c r="C24" s="284"/>
      <c r="D24" s="299">
        <f>(D20/D12)/12*1000</f>
        <v>9250</v>
      </c>
      <c r="E24" s="299"/>
      <c r="F24" s="299">
        <f>(F20/F12)/12*1000</f>
        <v>12000</v>
      </c>
      <c r="G24" s="299"/>
      <c r="H24" s="299">
        <f>(H20/H12)/12*1000</f>
        <v>10158.333333333334</v>
      </c>
      <c r="I24" s="299"/>
      <c r="J24" s="299">
        <f>(J20/J12)/12*1000</f>
        <v>12000</v>
      </c>
      <c r="K24" s="299"/>
      <c r="L24" s="298">
        <f t="shared" si="0"/>
        <v>118.12961443806398</v>
      </c>
      <c r="M24" s="298"/>
      <c r="N24" s="298">
        <f t="shared" si="1"/>
        <v>129.72972972972974</v>
      </c>
      <c r="O24" s="298"/>
    </row>
    <row r="25" spans="1:15" s="1" customFormat="1" ht="19.5" customHeight="1">
      <c r="A25" s="284" t="s">
        <v>147</v>
      </c>
      <c r="B25" s="284"/>
      <c r="C25" s="284"/>
      <c r="D25" s="299">
        <f>(D21/D13)/12*1000</f>
        <v>7258.333333333334</v>
      </c>
      <c r="E25" s="299"/>
      <c r="F25" s="299">
        <f>(F21/F13)/12*1000</f>
        <v>9083.333333333334</v>
      </c>
      <c r="G25" s="299"/>
      <c r="H25" s="299">
        <f>(H21/H13)/12*1000</f>
        <v>10329.166666666668</v>
      </c>
      <c r="I25" s="299"/>
      <c r="J25" s="299">
        <f>(J21/J13)/12*1000</f>
        <v>9229.166666666666</v>
      </c>
      <c r="K25" s="299"/>
      <c r="L25" s="298">
        <f t="shared" si="0"/>
        <v>89.35054457442516</v>
      </c>
      <c r="M25" s="298"/>
      <c r="N25" s="298">
        <f t="shared" si="1"/>
        <v>127.15269804822043</v>
      </c>
      <c r="O25" s="298"/>
    </row>
    <row r="26" spans="1:15" s="1" customFormat="1" ht="20.25" customHeight="1">
      <c r="A26" s="284" t="s">
        <v>149</v>
      </c>
      <c r="B26" s="284"/>
      <c r="C26" s="284"/>
      <c r="D26" s="299">
        <f>(D22/D14)/12*1000</f>
        <v>4093.055555555556</v>
      </c>
      <c r="E26" s="299"/>
      <c r="F26" s="299">
        <f>(F22/F14)/12*1000</f>
        <v>5021.875000000001</v>
      </c>
      <c r="G26" s="299"/>
      <c r="H26" s="299">
        <f>(H22/H14)/12*1000</f>
        <v>4391.666666666667</v>
      </c>
      <c r="I26" s="299"/>
      <c r="J26" s="299">
        <f>(J22/J14)/12*1000</f>
        <v>6155.208333333333</v>
      </c>
      <c r="K26" s="299"/>
      <c r="L26" s="298">
        <f t="shared" si="0"/>
        <v>140.15654648956354</v>
      </c>
      <c r="M26" s="298"/>
      <c r="N26" s="298">
        <f t="shared" si="1"/>
        <v>150.38174414658974</v>
      </c>
      <c r="O26" s="298"/>
    </row>
    <row r="27" spans="1:15" ht="10.5" customHeight="1">
      <c r="A27" s="142"/>
      <c r="B27" s="142"/>
      <c r="C27" s="142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</row>
    <row r="28" spans="1:15" ht="19.5" customHeight="1">
      <c r="A28" s="295" t="s">
        <v>388</v>
      </c>
      <c r="B28" s="295"/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295"/>
    </row>
    <row r="29" spans="1:15" ht="67.5" customHeight="1">
      <c r="A29" s="296" t="s">
        <v>562</v>
      </c>
      <c r="B29" s="296"/>
      <c r="C29" s="296"/>
      <c r="D29" s="296"/>
      <c r="E29" s="296"/>
      <c r="F29" s="296"/>
      <c r="G29" s="296"/>
      <c r="H29" s="296"/>
      <c r="I29" s="296"/>
      <c r="J29" s="296"/>
      <c r="K29" s="296"/>
      <c r="L29" s="296"/>
      <c r="M29" s="296"/>
      <c r="N29" s="296"/>
      <c r="O29" s="296"/>
    </row>
    <row r="30" spans="1:15" ht="21.75" customHeight="1">
      <c r="A30" s="287" t="s">
        <v>389</v>
      </c>
      <c r="B30" s="287"/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287"/>
    </row>
    <row r="31" ht="10.5" customHeight="1"/>
    <row r="32" spans="1:15" ht="60" customHeight="1">
      <c r="A32" s="145" t="s">
        <v>390</v>
      </c>
      <c r="B32" s="297" t="s">
        <v>391</v>
      </c>
      <c r="C32" s="297"/>
      <c r="D32" s="297"/>
      <c r="E32" s="297"/>
      <c r="F32" s="264" t="s">
        <v>392</v>
      </c>
      <c r="G32" s="264"/>
      <c r="H32" s="264"/>
      <c r="I32" s="264"/>
      <c r="J32" s="264"/>
      <c r="K32" s="264"/>
      <c r="L32" s="264"/>
      <c r="M32" s="264"/>
      <c r="N32" s="264"/>
      <c r="O32" s="264"/>
    </row>
    <row r="33" spans="1:15" ht="18" customHeight="1">
      <c r="A33" s="145">
        <v>1</v>
      </c>
      <c r="B33" s="297">
        <v>2</v>
      </c>
      <c r="C33" s="297"/>
      <c r="D33" s="297"/>
      <c r="E33" s="297"/>
      <c r="F33" s="264">
        <v>3</v>
      </c>
      <c r="G33" s="264"/>
      <c r="H33" s="264"/>
      <c r="I33" s="264"/>
      <c r="J33" s="264"/>
      <c r="K33" s="264"/>
      <c r="L33" s="264"/>
      <c r="M33" s="264"/>
      <c r="N33" s="264"/>
      <c r="O33" s="264"/>
    </row>
    <row r="34" spans="1:15" ht="19.5" customHeight="1">
      <c r="A34" s="146"/>
      <c r="B34" s="293"/>
      <c r="C34" s="293"/>
      <c r="D34" s="293"/>
      <c r="E34" s="293"/>
      <c r="F34" s="294"/>
      <c r="G34" s="294"/>
      <c r="H34" s="294"/>
      <c r="I34" s="294"/>
      <c r="J34" s="294"/>
      <c r="K34" s="294"/>
      <c r="L34" s="294"/>
      <c r="M34" s="294"/>
      <c r="N34" s="294"/>
      <c r="O34" s="294"/>
    </row>
    <row r="35" spans="1:15" ht="19.5" customHeight="1">
      <c r="A35" s="146"/>
      <c r="B35" s="293"/>
      <c r="C35" s="293"/>
      <c r="D35" s="293"/>
      <c r="E35" s="293"/>
      <c r="F35" s="294"/>
      <c r="G35" s="294"/>
      <c r="H35" s="294"/>
      <c r="I35" s="294"/>
      <c r="J35" s="294"/>
      <c r="K35" s="294"/>
      <c r="L35" s="294"/>
      <c r="M35" s="294"/>
      <c r="N35" s="294"/>
      <c r="O35" s="294"/>
    </row>
    <row r="36" spans="1:15" ht="19.5" customHeight="1">
      <c r="A36" s="146"/>
      <c r="B36" s="293"/>
      <c r="C36" s="293"/>
      <c r="D36" s="293"/>
      <c r="E36" s="293"/>
      <c r="F36" s="294"/>
      <c r="G36" s="294"/>
      <c r="H36" s="294"/>
      <c r="I36" s="294"/>
      <c r="J36" s="294"/>
      <c r="K36" s="294"/>
      <c r="L36" s="294"/>
      <c r="M36" s="294"/>
      <c r="N36" s="294"/>
      <c r="O36" s="294"/>
    </row>
    <row r="37" spans="1:15" ht="19.5" customHeight="1">
      <c r="A37" s="146"/>
      <c r="B37" s="293"/>
      <c r="C37" s="293"/>
      <c r="D37" s="293"/>
      <c r="E37" s="293"/>
      <c r="F37" s="294"/>
      <c r="G37" s="294"/>
      <c r="H37" s="294"/>
      <c r="I37" s="294"/>
      <c r="J37" s="294"/>
      <c r="K37" s="294"/>
      <c r="L37" s="294"/>
      <c r="M37" s="294"/>
      <c r="N37" s="294"/>
      <c r="O37" s="294"/>
    </row>
    <row r="38" spans="1:15" ht="19.5" customHeight="1">
      <c r="A38" s="146"/>
      <c r="B38" s="293"/>
      <c r="C38" s="293"/>
      <c r="D38" s="293"/>
      <c r="E38" s="293"/>
      <c r="F38" s="294"/>
      <c r="G38" s="294"/>
      <c r="H38" s="294"/>
      <c r="I38" s="294"/>
      <c r="J38" s="294"/>
      <c r="K38" s="294"/>
      <c r="L38" s="294"/>
      <c r="M38" s="294"/>
      <c r="N38" s="294"/>
      <c r="O38" s="294"/>
    </row>
    <row r="39" spans="1:15" ht="19.5" customHeight="1">
      <c r="A39" s="146"/>
      <c r="B39" s="293"/>
      <c r="C39" s="293"/>
      <c r="D39" s="293"/>
      <c r="E39" s="293"/>
      <c r="F39" s="294"/>
      <c r="G39" s="294"/>
      <c r="H39" s="294"/>
      <c r="I39" s="294"/>
      <c r="J39" s="294"/>
      <c r="K39" s="294"/>
      <c r="L39" s="294"/>
      <c r="M39" s="294"/>
      <c r="N39" s="294"/>
      <c r="O39" s="294"/>
    </row>
    <row r="40" spans="1:15" ht="19.5" customHeight="1">
      <c r="A40" s="146"/>
      <c r="B40" s="293"/>
      <c r="C40" s="293"/>
      <c r="D40" s="293"/>
      <c r="E40" s="293"/>
      <c r="F40" s="294"/>
      <c r="G40" s="294"/>
      <c r="H40" s="294"/>
      <c r="I40" s="294"/>
      <c r="J40" s="294"/>
      <c r="K40" s="294"/>
      <c r="L40" s="294"/>
      <c r="M40" s="294"/>
      <c r="N40" s="294"/>
      <c r="O40" s="294"/>
    </row>
    <row r="41" spans="1:15" ht="19.5" customHeight="1">
      <c r="A41" s="146"/>
      <c r="B41" s="293"/>
      <c r="C41" s="293"/>
      <c r="D41" s="293"/>
      <c r="E41" s="293"/>
      <c r="F41" s="294"/>
      <c r="G41" s="294"/>
      <c r="H41" s="294"/>
      <c r="I41" s="294"/>
      <c r="J41" s="294"/>
      <c r="K41" s="294"/>
      <c r="L41" s="294"/>
      <c r="M41" s="294"/>
      <c r="N41" s="294"/>
      <c r="O41" s="294"/>
    </row>
    <row r="42" spans="1:15" ht="19.5" customHeight="1">
      <c r="A42" s="146"/>
      <c r="B42" s="294"/>
      <c r="C42" s="294"/>
      <c r="D42" s="294"/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4"/>
    </row>
    <row r="43" spans="1:15" ht="19.5" customHeight="1">
      <c r="A43" s="139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0" ht="21.75" customHeight="1">
      <c r="A44" s="292" t="s">
        <v>393</v>
      </c>
      <c r="B44" s="292"/>
      <c r="C44" s="292"/>
      <c r="D44" s="292"/>
      <c r="E44" s="292"/>
      <c r="F44" s="292"/>
      <c r="G44" s="292"/>
      <c r="H44" s="292"/>
      <c r="I44" s="292"/>
      <c r="J44" s="292"/>
    </row>
    <row r="45" ht="19.5" customHeight="1">
      <c r="A45" s="147"/>
    </row>
    <row r="46" spans="1:15" ht="63.75" customHeight="1">
      <c r="A46" s="259" t="s">
        <v>394</v>
      </c>
      <c r="B46" s="259" t="s">
        <v>395</v>
      </c>
      <c r="C46" s="259"/>
      <c r="D46" s="259" t="s">
        <v>563</v>
      </c>
      <c r="E46" s="259"/>
      <c r="F46" s="259"/>
      <c r="G46" s="259" t="s">
        <v>564</v>
      </c>
      <c r="H46" s="259"/>
      <c r="I46" s="259"/>
      <c r="J46" s="259" t="s">
        <v>565</v>
      </c>
      <c r="K46" s="259"/>
      <c r="L46" s="259"/>
      <c r="M46" s="259" t="s">
        <v>566</v>
      </c>
      <c r="N46" s="259"/>
      <c r="O46" s="259"/>
    </row>
    <row r="47" spans="1:15" ht="150">
      <c r="A47" s="259"/>
      <c r="B47" s="36" t="s">
        <v>396</v>
      </c>
      <c r="C47" s="36" t="s">
        <v>397</v>
      </c>
      <c r="D47" s="36" t="s">
        <v>398</v>
      </c>
      <c r="E47" s="36" t="s">
        <v>399</v>
      </c>
      <c r="F47" s="36" t="s">
        <v>400</v>
      </c>
      <c r="G47" s="36" t="s">
        <v>398</v>
      </c>
      <c r="H47" s="36" t="s">
        <v>399</v>
      </c>
      <c r="I47" s="36" t="s">
        <v>400</v>
      </c>
      <c r="J47" s="36" t="s">
        <v>398</v>
      </c>
      <c r="K47" s="36" t="s">
        <v>399</v>
      </c>
      <c r="L47" s="36" t="s">
        <v>400</v>
      </c>
      <c r="M47" s="36" t="s">
        <v>398</v>
      </c>
      <c r="N47" s="36" t="s">
        <v>399</v>
      </c>
      <c r="O47" s="36" t="s">
        <v>400</v>
      </c>
    </row>
    <row r="48" spans="1:15" ht="18" customHeight="1">
      <c r="A48" s="36">
        <v>1</v>
      </c>
      <c r="B48" s="36">
        <v>2</v>
      </c>
      <c r="C48" s="36">
        <v>3</v>
      </c>
      <c r="D48" s="36">
        <v>4</v>
      </c>
      <c r="E48" s="36">
        <v>5</v>
      </c>
      <c r="F48" s="36">
        <v>6</v>
      </c>
      <c r="G48" s="36">
        <v>7</v>
      </c>
      <c r="H48" s="27">
        <v>8</v>
      </c>
      <c r="I48" s="27">
        <v>9</v>
      </c>
      <c r="J48" s="27">
        <v>10</v>
      </c>
      <c r="K48" s="27">
        <v>11</v>
      </c>
      <c r="L48" s="27">
        <v>12</v>
      </c>
      <c r="M48" s="27">
        <v>13</v>
      </c>
      <c r="N48" s="27">
        <v>14</v>
      </c>
      <c r="O48" s="27">
        <v>15</v>
      </c>
    </row>
    <row r="49" spans="1:15" ht="37.5">
      <c r="A49" s="47" t="s">
        <v>401</v>
      </c>
      <c r="B49" s="39">
        <v>100</v>
      </c>
      <c r="C49" s="39">
        <v>100</v>
      </c>
      <c r="D49" s="99">
        <f>'I. Фін результат'!C7</f>
        <v>1066.7</v>
      </c>
      <c r="E49" s="99">
        <f>D49/F49</f>
        <v>444.45833333333337</v>
      </c>
      <c r="F49" s="78">
        <v>2.4</v>
      </c>
      <c r="G49" s="99">
        <f>'I. Фін результат'!D7</f>
        <v>1485</v>
      </c>
      <c r="H49" s="99">
        <f>G49/I49</f>
        <v>618.75</v>
      </c>
      <c r="I49" s="159" t="s">
        <v>553</v>
      </c>
      <c r="J49" s="78">
        <v>280.6</v>
      </c>
      <c r="K49" s="99">
        <f>J49/L49</f>
        <v>116.91666666666669</v>
      </c>
      <c r="L49" s="159" t="s">
        <v>553</v>
      </c>
      <c r="M49" s="78">
        <f>'I. Фін результат'!F7</f>
        <v>1963.8</v>
      </c>
      <c r="N49" s="99">
        <f>M49/O49</f>
        <v>727.3333333333333</v>
      </c>
      <c r="O49" s="148">
        <v>2.7</v>
      </c>
    </row>
    <row r="50" spans="1:15" ht="19.5" customHeight="1">
      <c r="A50" s="47"/>
      <c r="B50" s="39"/>
      <c r="C50" s="39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</row>
    <row r="51" spans="1:15" ht="19.5" customHeight="1">
      <c r="A51" s="77" t="s">
        <v>254</v>
      </c>
      <c r="B51" s="45">
        <v>100</v>
      </c>
      <c r="C51" s="45">
        <v>100</v>
      </c>
      <c r="D51" s="88">
        <f>SUM(D49:D50)</f>
        <v>1066.7</v>
      </c>
      <c r="E51" s="101"/>
      <c r="F51" s="101"/>
      <c r="G51" s="88">
        <f>SUM(G49:G50)</f>
        <v>1485</v>
      </c>
      <c r="H51" s="101"/>
      <c r="I51" s="101"/>
      <c r="J51" s="88">
        <f>SUM(J49:J50)</f>
        <v>280.6</v>
      </c>
      <c r="K51" s="101"/>
      <c r="L51" s="101"/>
      <c r="M51" s="88">
        <f>SUM(M49:M50)</f>
        <v>1963.8</v>
      </c>
      <c r="N51" s="101"/>
      <c r="O51" s="101"/>
    </row>
    <row r="52" spans="1:15" ht="19.5" customHeight="1">
      <c r="A52" s="3"/>
      <c r="B52" s="149"/>
      <c r="C52" s="149"/>
      <c r="D52" s="149"/>
      <c r="E52" s="149"/>
      <c r="F52" s="35"/>
      <c r="G52" s="35"/>
      <c r="H52" s="35"/>
      <c r="I52" s="62"/>
      <c r="J52" s="62"/>
      <c r="K52" s="62"/>
      <c r="L52" s="62"/>
      <c r="M52" s="62"/>
      <c r="N52" s="62"/>
      <c r="O52" s="62"/>
    </row>
    <row r="53" spans="1:15" ht="21.75" customHeight="1">
      <c r="A53" s="287" t="s">
        <v>402</v>
      </c>
      <c r="B53" s="287"/>
      <c r="C53" s="287"/>
      <c r="D53" s="287"/>
      <c r="E53" s="287"/>
      <c r="F53" s="287"/>
      <c r="G53" s="287"/>
      <c r="H53" s="287"/>
      <c r="I53" s="287"/>
      <c r="J53" s="287"/>
      <c r="K53" s="287"/>
      <c r="L53" s="287"/>
      <c r="M53" s="287"/>
      <c r="N53" s="287"/>
      <c r="O53" s="287"/>
    </row>
    <row r="54" ht="19.5" customHeight="1">
      <c r="A54" s="147"/>
    </row>
    <row r="55" spans="1:15" ht="63.75" customHeight="1">
      <c r="A55" s="36" t="s">
        <v>403</v>
      </c>
      <c r="B55" s="259" t="s">
        <v>404</v>
      </c>
      <c r="C55" s="259"/>
      <c r="D55" s="259" t="s">
        <v>405</v>
      </c>
      <c r="E55" s="259"/>
      <c r="F55" s="259" t="s">
        <v>406</v>
      </c>
      <c r="G55" s="259"/>
      <c r="H55" s="259" t="s">
        <v>407</v>
      </c>
      <c r="I55" s="259"/>
      <c r="J55" s="259"/>
      <c r="K55" s="259" t="s">
        <v>408</v>
      </c>
      <c r="L55" s="259"/>
      <c r="M55" s="259" t="s">
        <v>409</v>
      </c>
      <c r="N55" s="259"/>
      <c r="O55" s="259"/>
    </row>
    <row r="56" spans="1:15" ht="18" customHeight="1">
      <c r="A56" s="27">
        <v>1</v>
      </c>
      <c r="B56" s="264">
        <v>2</v>
      </c>
      <c r="C56" s="264"/>
      <c r="D56" s="264">
        <v>3</v>
      </c>
      <c r="E56" s="264"/>
      <c r="F56" s="291">
        <v>4</v>
      </c>
      <c r="G56" s="291"/>
      <c r="H56" s="264">
        <v>5</v>
      </c>
      <c r="I56" s="264"/>
      <c r="J56" s="264"/>
      <c r="K56" s="264">
        <v>6</v>
      </c>
      <c r="L56" s="264"/>
      <c r="M56" s="264">
        <v>7</v>
      </c>
      <c r="N56" s="264"/>
      <c r="O56" s="264"/>
    </row>
    <row r="57" spans="1:15" ht="19.5" customHeight="1">
      <c r="A57" s="47"/>
      <c r="B57" s="289"/>
      <c r="C57" s="289"/>
      <c r="D57" s="285"/>
      <c r="E57" s="285"/>
      <c r="F57" s="290"/>
      <c r="G57" s="290"/>
      <c r="H57" s="259"/>
      <c r="I57" s="259"/>
      <c r="J57" s="259"/>
      <c r="K57" s="285"/>
      <c r="L57" s="285"/>
      <c r="M57" s="289"/>
      <c r="N57" s="289"/>
      <c r="O57" s="289"/>
    </row>
    <row r="58" spans="1:15" ht="19.5" customHeight="1">
      <c r="A58" s="47"/>
      <c r="B58" s="289"/>
      <c r="C58" s="289"/>
      <c r="D58" s="285"/>
      <c r="E58" s="285"/>
      <c r="F58" s="290"/>
      <c r="G58" s="290"/>
      <c r="H58" s="259"/>
      <c r="I58" s="259"/>
      <c r="J58" s="259"/>
      <c r="K58" s="285"/>
      <c r="L58" s="285"/>
      <c r="M58" s="289"/>
      <c r="N58" s="289"/>
      <c r="O58" s="289"/>
    </row>
    <row r="59" spans="1:15" ht="19.5" customHeight="1">
      <c r="A59" s="47"/>
      <c r="B59" s="289"/>
      <c r="C59" s="289"/>
      <c r="D59" s="285"/>
      <c r="E59" s="285"/>
      <c r="F59" s="290"/>
      <c r="G59" s="290"/>
      <c r="H59" s="259"/>
      <c r="I59" s="259"/>
      <c r="J59" s="259"/>
      <c r="K59" s="285"/>
      <c r="L59" s="285"/>
      <c r="M59" s="289"/>
      <c r="N59" s="289"/>
      <c r="O59" s="289"/>
    </row>
    <row r="60" spans="1:15" ht="19.5" customHeight="1">
      <c r="A60" s="77" t="s">
        <v>254</v>
      </c>
      <c r="B60" s="260" t="s">
        <v>410</v>
      </c>
      <c r="C60" s="260"/>
      <c r="D60" s="260" t="s">
        <v>410</v>
      </c>
      <c r="E60" s="260"/>
      <c r="F60" s="260" t="s">
        <v>410</v>
      </c>
      <c r="G60" s="260"/>
      <c r="H60" s="260"/>
      <c r="I60" s="260"/>
      <c r="J60" s="260"/>
      <c r="K60" s="283">
        <f>SUM(K57:K59)</f>
        <v>0</v>
      </c>
      <c r="L60" s="283"/>
      <c r="M60" s="288"/>
      <c r="N60" s="288"/>
      <c r="O60" s="288"/>
    </row>
    <row r="61" spans="1:15" ht="19.5" customHeight="1">
      <c r="A61" s="35"/>
      <c r="B61" s="2"/>
      <c r="C61" s="2"/>
      <c r="D61" s="2"/>
      <c r="E61" s="2"/>
      <c r="F61" s="2"/>
      <c r="G61" s="2"/>
      <c r="H61" s="2"/>
      <c r="I61" s="2"/>
      <c r="J61" s="2"/>
      <c r="K61" s="1"/>
      <c r="L61" s="1"/>
      <c r="M61" s="1"/>
      <c r="N61" s="1"/>
      <c r="O61" s="1"/>
    </row>
    <row r="62" spans="1:15" ht="21.75" customHeight="1">
      <c r="A62" s="287" t="s">
        <v>411</v>
      </c>
      <c r="B62" s="287"/>
      <c r="C62" s="287"/>
      <c r="D62" s="287"/>
      <c r="E62" s="287"/>
      <c r="F62" s="287"/>
      <c r="G62" s="287"/>
      <c r="H62" s="287"/>
      <c r="I62" s="287"/>
      <c r="J62" s="287"/>
      <c r="K62" s="287"/>
      <c r="L62" s="287"/>
      <c r="M62" s="287"/>
      <c r="N62" s="287"/>
      <c r="O62" s="287"/>
    </row>
    <row r="63" spans="1:9" ht="19.5" customHeight="1">
      <c r="A63" s="62"/>
      <c r="B63" s="152"/>
      <c r="C63" s="62"/>
      <c r="D63" s="62"/>
      <c r="E63" s="62"/>
      <c r="F63" s="62"/>
      <c r="G63" s="62"/>
      <c r="H63" s="62"/>
      <c r="I63" s="153"/>
    </row>
    <row r="64" spans="1:15" ht="63.75" customHeight="1">
      <c r="A64" s="259" t="s">
        <v>412</v>
      </c>
      <c r="B64" s="259"/>
      <c r="C64" s="259"/>
      <c r="D64" s="259" t="s">
        <v>413</v>
      </c>
      <c r="E64" s="259"/>
      <c r="F64" s="259"/>
      <c r="G64" s="259" t="s">
        <v>414</v>
      </c>
      <c r="H64" s="259"/>
      <c r="I64" s="259"/>
      <c r="J64" s="259" t="s">
        <v>415</v>
      </c>
      <c r="K64" s="259"/>
      <c r="L64" s="259"/>
      <c r="M64" s="259" t="s">
        <v>416</v>
      </c>
      <c r="N64" s="259"/>
      <c r="O64" s="259"/>
    </row>
    <row r="65" spans="1:15" ht="18" customHeight="1">
      <c r="A65" s="259">
        <v>1</v>
      </c>
      <c r="B65" s="259"/>
      <c r="C65" s="259"/>
      <c r="D65" s="259">
        <v>2</v>
      </c>
      <c r="E65" s="259"/>
      <c r="F65" s="259"/>
      <c r="G65" s="259">
        <v>3</v>
      </c>
      <c r="H65" s="259"/>
      <c r="I65" s="259"/>
      <c r="J65" s="264">
        <v>4</v>
      </c>
      <c r="K65" s="264"/>
      <c r="L65" s="264"/>
      <c r="M65" s="264">
        <v>5</v>
      </c>
      <c r="N65" s="264"/>
      <c r="O65" s="264"/>
    </row>
    <row r="66" spans="1:15" ht="19.5" customHeight="1">
      <c r="A66" s="284" t="s">
        <v>417</v>
      </c>
      <c r="B66" s="284"/>
      <c r="C66" s="284"/>
      <c r="D66" s="285"/>
      <c r="E66" s="285"/>
      <c r="F66" s="285"/>
      <c r="G66" s="285"/>
      <c r="H66" s="285"/>
      <c r="I66" s="285"/>
      <c r="J66" s="285"/>
      <c r="K66" s="285"/>
      <c r="L66" s="285"/>
      <c r="M66" s="286">
        <f>D66+G66-J66</f>
        <v>0</v>
      </c>
      <c r="N66" s="286"/>
      <c r="O66" s="286"/>
    </row>
    <row r="67" spans="1:15" ht="19.5" customHeight="1">
      <c r="A67" s="284" t="s">
        <v>418</v>
      </c>
      <c r="B67" s="284"/>
      <c r="C67" s="284"/>
      <c r="D67" s="285"/>
      <c r="E67" s="285"/>
      <c r="F67" s="285"/>
      <c r="G67" s="285"/>
      <c r="H67" s="285"/>
      <c r="I67" s="285"/>
      <c r="J67" s="285"/>
      <c r="K67" s="285"/>
      <c r="L67" s="285"/>
      <c r="M67" s="285"/>
      <c r="N67" s="285"/>
      <c r="O67" s="285"/>
    </row>
    <row r="68" spans="1:15" ht="19.5" customHeight="1">
      <c r="A68" s="284"/>
      <c r="B68" s="284"/>
      <c r="C68" s="284"/>
      <c r="D68" s="285"/>
      <c r="E68" s="285"/>
      <c r="F68" s="285"/>
      <c r="G68" s="285"/>
      <c r="H68" s="285"/>
      <c r="I68" s="285"/>
      <c r="J68" s="285"/>
      <c r="K68" s="285"/>
      <c r="L68" s="285"/>
      <c r="M68" s="285"/>
      <c r="N68" s="285"/>
      <c r="O68" s="285"/>
    </row>
    <row r="69" spans="1:15" ht="19.5" customHeight="1">
      <c r="A69" s="284" t="s">
        <v>419</v>
      </c>
      <c r="B69" s="284"/>
      <c r="C69" s="284"/>
      <c r="D69" s="285"/>
      <c r="E69" s="285"/>
      <c r="F69" s="285"/>
      <c r="G69" s="285"/>
      <c r="H69" s="285"/>
      <c r="I69" s="285"/>
      <c r="J69" s="285"/>
      <c r="K69" s="285"/>
      <c r="L69" s="285"/>
      <c r="M69" s="286">
        <f>D69+G69-J69</f>
        <v>0</v>
      </c>
      <c r="N69" s="286"/>
      <c r="O69" s="286"/>
    </row>
    <row r="70" spans="1:15" ht="19.5" customHeight="1">
      <c r="A70" s="284" t="s">
        <v>420</v>
      </c>
      <c r="B70" s="284"/>
      <c r="C70" s="284"/>
      <c r="D70" s="285"/>
      <c r="E70" s="285"/>
      <c r="F70" s="285"/>
      <c r="G70" s="285"/>
      <c r="H70" s="285"/>
      <c r="I70" s="285"/>
      <c r="J70" s="285"/>
      <c r="K70" s="285"/>
      <c r="L70" s="285"/>
      <c r="M70" s="285"/>
      <c r="N70" s="285"/>
      <c r="O70" s="285"/>
    </row>
    <row r="71" spans="1:15" ht="19.5" customHeight="1">
      <c r="A71" s="284"/>
      <c r="B71" s="284"/>
      <c r="C71" s="284"/>
      <c r="D71" s="285"/>
      <c r="E71" s="285"/>
      <c r="F71" s="285"/>
      <c r="G71" s="285"/>
      <c r="H71" s="285"/>
      <c r="I71" s="285"/>
      <c r="J71" s="285"/>
      <c r="K71" s="285"/>
      <c r="L71" s="285"/>
      <c r="M71" s="285"/>
      <c r="N71" s="285"/>
      <c r="O71" s="285"/>
    </row>
    <row r="72" spans="1:15" ht="19.5" customHeight="1">
      <c r="A72" s="284" t="s">
        <v>421</v>
      </c>
      <c r="B72" s="284"/>
      <c r="C72" s="284"/>
      <c r="D72" s="285"/>
      <c r="E72" s="285"/>
      <c r="F72" s="285"/>
      <c r="G72" s="285"/>
      <c r="H72" s="285"/>
      <c r="I72" s="285"/>
      <c r="J72" s="285"/>
      <c r="K72" s="285"/>
      <c r="L72" s="285"/>
      <c r="M72" s="286">
        <f>D72+G72-J72</f>
        <v>0</v>
      </c>
      <c r="N72" s="286"/>
      <c r="O72" s="286"/>
    </row>
    <row r="73" spans="1:15" ht="19.5" customHeight="1">
      <c r="A73" s="284" t="s">
        <v>418</v>
      </c>
      <c r="B73" s="284"/>
      <c r="C73" s="284"/>
      <c r="D73" s="285"/>
      <c r="E73" s="285"/>
      <c r="F73" s="285"/>
      <c r="G73" s="285"/>
      <c r="H73" s="285"/>
      <c r="I73" s="285"/>
      <c r="J73" s="285"/>
      <c r="K73" s="285"/>
      <c r="L73" s="285"/>
      <c r="M73" s="285"/>
      <c r="N73" s="285"/>
      <c r="O73" s="285"/>
    </row>
    <row r="74" spans="1:15" ht="19.5" customHeight="1">
      <c r="A74" s="284"/>
      <c r="B74" s="284"/>
      <c r="C74" s="284"/>
      <c r="D74" s="285"/>
      <c r="E74" s="285"/>
      <c r="F74" s="285"/>
      <c r="G74" s="285"/>
      <c r="H74" s="285"/>
      <c r="I74" s="285"/>
      <c r="J74" s="285"/>
      <c r="K74" s="285"/>
      <c r="L74" s="285"/>
      <c r="M74" s="285"/>
      <c r="N74" s="285"/>
      <c r="O74" s="285"/>
    </row>
    <row r="75" spans="1:15" ht="19.5" customHeight="1">
      <c r="A75" s="274" t="s">
        <v>254</v>
      </c>
      <c r="B75" s="274"/>
      <c r="C75" s="274"/>
      <c r="D75" s="283">
        <f>SUM(D66,D69,D72)</f>
        <v>0</v>
      </c>
      <c r="E75" s="283"/>
      <c r="F75" s="283"/>
      <c r="G75" s="283">
        <f>SUM(G66,G69,G72)</f>
        <v>0</v>
      </c>
      <c r="H75" s="283"/>
      <c r="I75" s="283"/>
      <c r="J75" s="283">
        <f>SUM(J66,J69,J72)</f>
        <v>0</v>
      </c>
      <c r="K75" s="283"/>
      <c r="L75" s="283"/>
      <c r="M75" s="283">
        <f>D75+G75-J75</f>
        <v>0</v>
      </c>
      <c r="N75" s="283"/>
      <c r="O75" s="283"/>
    </row>
    <row r="76" spans="3:5" ht="18.75">
      <c r="C76" s="155"/>
      <c r="D76" s="155"/>
      <c r="E76" s="155"/>
    </row>
    <row r="77" spans="3:5" ht="18.75">
      <c r="C77" s="155"/>
      <c r="D77" s="155"/>
      <c r="E77" s="155"/>
    </row>
    <row r="78" spans="3:5" ht="18.75">
      <c r="C78" s="155"/>
      <c r="D78" s="155"/>
      <c r="E78" s="155"/>
    </row>
    <row r="79" spans="3:5" ht="18.75">
      <c r="C79" s="155"/>
      <c r="D79" s="155"/>
      <c r="E79" s="155"/>
    </row>
    <row r="80" spans="3:5" ht="18.75">
      <c r="C80" s="155"/>
      <c r="D80" s="155"/>
      <c r="E80" s="155"/>
    </row>
    <row r="81" spans="3:5" ht="18.75">
      <c r="C81" s="155"/>
      <c r="D81" s="155"/>
      <c r="E81" s="155"/>
    </row>
    <row r="82" spans="3:5" ht="18.75">
      <c r="C82" s="155"/>
      <c r="D82" s="155"/>
      <c r="E82" s="155"/>
    </row>
    <row r="83" spans="3:5" ht="18.75">
      <c r="C83" s="155"/>
      <c r="D83" s="155"/>
      <c r="E83" s="155"/>
    </row>
    <row r="84" spans="3:5" ht="18.75">
      <c r="C84" s="155"/>
      <c r="D84" s="155"/>
      <c r="E84" s="155"/>
    </row>
    <row r="85" spans="3:5" ht="18.75">
      <c r="C85" s="155"/>
      <c r="D85" s="155"/>
      <c r="E85" s="155"/>
    </row>
    <row r="86" spans="3:5" ht="18.75">
      <c r="C86" s="155"/>
      <c r="D86" s="155"/>
      <c r="E86" s="155"/>
    </row>
    <row r="87" spans="3:5" ht="18.75">
      <c r="C87" s="155"/>
      <c r="D87" s="155"/>
      <c r="E87" s="155"/>
    </row>
    <row r="88" spans="3:5" ht="18.75">
      <c r="C88" s="155"/>
      <c r="D88" s="155"/>
      <c r="E88" s="155"/>
    </row>
    <row r="89" spans="3:5" ht="18.75">
      <c r="C89" s="155"/>
      <c r="D89" s="155"/>
      <c r="E89" s="155"/>
    </row>
  </sheetData>
  <sheetProtection/>
  <mergeCells count="262">
    <mergeCell ref="F9:G9"/>
    <mergeCell ref="H9:I9"/>
    <mergeCell ref="J9:K9"/>
    <mergeCell ref="L9:M9"/>
    <mergeCell ref="A1:O1"/>
    <mergeCell ref="A2:O2"/>
    <mergeCell ref="A3:O3"/>
    <mergeCell ref="A4:O4"/>
    <mergeCell ref="A5:O5"/>
    <mergeCell ref="A7:O7"/>
    <mergeCell ref="N9:O9"/>
    <mergeCell ref="A10:C10"/>
    <mergeCell ref="D10:E10"/>
    <mergeCell ref="F10:G10"/>
    <mergeCell ref="H10:I10"/>
    <mergeCell ref="J10:K10"/>
    <mergeCell ref="L10:M10"/>
    <mergeCell ref="N10:O10"/>
    <mergeCell ref="A9:C9"/>
    <mergeCell ref="D9:E9"/>
    <mergeCell ref="L12:M12"/>
    <mergeCell ref="N12:O12"/>
    <mergeCell ref="A11:C11"/>
    <mergeCell ref="D11:E11"/>
    <mergeCell ref="F11:G11"/>
    <mergeCell ref="H11:I11"/>
    <mergeCell ref="J11:K11"/>
    <mergeCell ref="L11:M11"/>
    <mergeCell ref="F13:G13"/>
    <mergeCell ref="H13:I13"/>
    <mergeCell ref="J13:K13"/>
    <mergeCell ref="L13:M13"/>
    <mergeCell ref="N11:O11"/>
    <mergeCell ref="A12:C12"/>
    <mergeCell ref="D12:E12"/>
    <mergeCell ref="F12:G12"/>
    <mergeCell ref="H12:I12"/>
    <mergeCell ref="J12:K12"/>
    <mergeCell ref="N13:O13"/>
    <mergeCell ref="A14:C14"/>
    <mergeCell ref="D14:E14"/>
    <mergeCell ref="F14:G14"/>
    <mergeCell ref="H14:I14"/>
    <mergeCell ref="J14:K14"/>
    <mergeCell ref="L14:M14"/>
    <mergeCell ref="N14:O14"/>
    <mergeCell ref="A13:C13"/>
    <mergeCell ref="D13:E13"/>
    <mergeCell ref="L16:M16"/>
    <mergeCell ref="N16:O16"/>
    <mergeCell ref="A15:C15"/>
    <mergeCell ref="D15:E15"/>
    <mergeCell ref="F15:G15"/>
    <mergeCell ref="H15:I15"/>
    <mergeCell ref="J15:K15"/>
    <mergeCell ref="L15:M15"/>
    <mergeCell ref="F17:G17"/>
    <mergeCell ref="H17:I17"/>
    <mergeCell ref="J17:K17"/>
    <mergeCell ref="L17:M17"/>
    <mergeCell ref="N15:O15"/>
    <mergeCell ref="A16:C16"/>
    <mergeCell ref="D16:E16"/>
    <mergeCell ref="F16:G16"/>
    <mergeCell ref="H16:I16"/>
    <mergeCell ref="J16:K16"/>
    <mergeCell ref="N17:O17"/>
    <mergeCell ref="A18:C18"/>
    <mergeCell ref="D18:E18"/>
    <mergeCell ref="F18:G18"/>
    <mergeCell ref="H18:I18"/>
    <mergeCell ref="J18:K18"/>
    <mergeCell ref="L18:M18"/>
    <mergeCell ref="N18:O18"/>
    <mergeCell ref="A17:C17"/>
    <mergeCell ref="D17:E17"/>
    <mergeCell ref="L20:M20"/>
    <mergeCell ref="N20:O20"/>
    <mergeCell ref="A19:C19"/>
    <mergeCell ref="D19:E19"/>
    <mergeCell ref="F19:G19"/>
    <mergeCell ref="H19:I19"/>
    <mergeCell ref="J19:K19"/>
    <mergeCell ref="L19:M19"/>
    <mergeCell ref="F21:G21"/>
    <mergeCell ref="H21:I21"/>
    <mergeCell ref="J21:K21"/>
    <mergeCell ref="L21:M21"/>
    <mergeCell ref="N19:O19"/>
    <mergeCell ref="A20:C20"/>
    <mergeCell ref="D20:E20"/>
    <mergeCell ref="F20:G20"/>
    <mergeCell ref="H20:I20"/>
    <mergeCell ref="J20:K20"/>
    <mergeCell ref="N21:O21"/>
    <mergeCell ref="A22:C22"/>
    <mergeCell ref="D22:E22"/>
    <mergeCell ref="F22:G22"/>
    <mergeCell ref="H22:I22"/>
    <mergeCell ref="J22:K22"/>
    <mergeCell ref="L22:M22"/>
    <mergeCell ref="N22:O22"/>
    <mergeCell ref="A21:C21"/>
    <mergeCell ref="D21:E21"/>
    <mergeCell ref="L24:M24"/>
    <mergeCell ref="N24:O24"/>
    <mergeCell ref="A23:C23"/>
    <mergeCell ref="D23:E23"/>
    <mergeCell ref="F23:G23"/>
    <mergeCell ref="H23:I23"/>
    <mergeCell ref="J23:K23"/>
    <mergeCell ref="L23:M23"/>
    <mergeCell ref="F25:G25"/>
    <mergeCell ref="H25:I25"/>
    <mergeCell ref="J25:K25"/>
    <mergeCell ref="L25:M25"/>
    <mergeCell ref="N23:O23"/>
    <mergeCell ref="A24:C24"/>
    <mergeCell ref="D24:E24"/>
    <mergeCell ref="F24:G24"/>
    <mergeCell ref="H24:I24"/>
    <mergeCell ref="J24:K24"/>
    <mergeCell ref="N25:O25"/>
    <mergeCell ref="A26:C26"/>
    <mergeCell ref="D26:E26"/>
    <mergeCell ref="F26:G26"/>
    <mergeCell ref="H26:I26"/>
    <mergeCell ref="J26:K26"/>
    <mergeCell ref="L26:M26"/>
    <mergeCell ref="N26:O26"/>
    <mergeCell ref="A25:C25"/>
    <mergeCell ref="D25:E25"/>
    <mergeCell ref="A28:O28"/>
    <mergeCell ref="A29:O29"/>
    <mergeCell ref="A30:O30"/>
    <mergeCell ref="B32:E32"/>
    <mergeCell ref="F32:O32"/>
    <mergeCell ref="B33:E33"/>
    <mergeCell ref="F33:O33"/>
    <mergeCell ref="B34:E34"/>
    <mergeCell ref="F34:O34"/>
    <mergeCell ref="B35:E35"/>
    <mergeCell ref="F35:O35"/>
    <mergeCell ref="B36:E36"/>
    <mergeCell ref="F36:O36"/>
    <mergeCell ref="B37:E37"/>
    <mergeCell ref="F37:O37"/>
    <mergeCell ref="B38:E38"/>
    <mergeCell ref="F38:O38"/>
    <mergeCell ref="B39:E39"/>
    <mergeCell ref="F39:O39"/>
    <mergeCell ref="B40:E40"/>
    <mergeCell ref="F40:O40"/>
    <mergeCell ref="B41:E41"/>
    <mergeCell ref="F41:O41"/>
    <mergeCell ref="B42:E42"/>
    <mergeCell ref="F42:O42"/>
    <mergeCell ref="A44:J44"/>
    <mergeCell ref="A46:A47"/>
    <mergeCell ref="B46:C46"/>
    <mergeCell ref="D46:F46"/>
    <mergeCell ref="G46:I46"/>
    <mergeCell ref="J46:L46"/>
    <mergeCell ref="M46:O46"/>
    <mergeCell ref="A53:O53"/>
    <mergeCell ref="B55:C55"/>
    <mergeCell ref="D55:E55"/>
    <mergeCell ref="F55:G55"/>
    <mergeCell ref="H55:J55"/>
    <mergeCell ref="K55:L55"/>
    <mergeCell ref="M55:O55"/>
    <mergeCell ref="B56:C56"/>
    <mergeCell ref="D56:E56"/>
    <mergeCell ref="F56:G56"/>
    <mergeCell ref="H56:J56"/>
    <mergeCell ref="K56:L56"/>
    <mergeCell ref="M56:O56"/>
    <mergeCell ref="B57:C57"/>
    <mergeCell ref="D57:E57"/>
    <mergeCell ref="F57:G57"/>
    <mergeCell ref="H57:J57"/>
    <mergeCell ref="K57:L57"/>
    <mergeCell ref="M57:O57"/>
    <mergeCell ref="B58:C58"/>
    <mergeCell ref="D58:E58"/>
    <mergeCell ref="F58:G58"/>
    <mergeCell ref="H58:J58"/>
    <mergeCell ref="K58:L58"/>
    <mergeCell ref="M58:O58"/>
    <mergeCell ref="B59:C59"/>
    <mergeCell ref="D59:E59"/>
    <mergeCell ref="F59:G59"/>
    <mergeCell ref="H59:J59"/>
    <mergeCell ref="K59:L59"/>
    <mergeCell ref="M59:O59"/>
    <mergeCell ref="M64:O64"/>
    <mergeCell ref="B60:C60"/>
    <mergeCell ref="D60:E60"/>
    <mergeCell ref="F60:G60"/>
    <mergeCell ref="H60:J60"/>
    <mergeCell ref="K60:L60"/>
    <mergeCell ref="M60:O60"/>
    <mergeCell ref="A66:C66"/>
    <mergeCell ref="D66:F66"/>
    <mergeCell ref="G66:I66"/>
    <mergeCell ref="J66:L66"/>
    <mergeCell ref="M66:O66"/>
    <mergeCell ref="A62:O62"/>
    <mergeCell ref="A64:C64"/>
    <mergeCell ref="D64:F64"/>
    <mergeCell ref="G64:I64"/>
    <mergeCell ref="J64:L64"/>
    <mergeCell ref="A68:C68"/>
    <mergeCell ref="D68:F68"/>
    <mergeCell ref="G68:I68"/>
    <mergeCell ref="J68:L68"/>
    <mergeCell ref="M68:O68"/>
    <mergeCell ref="A65:C65"/>
    <mergeCell ref="D65:F65"/>
    <mergeCell ref="G65:I65"/>
    <mergeCell ref="J65:L65"/>
    <mergeCell ref="M65:O65"/>
    <mergeCell ref="A70:C70"/>
    <mergeCell ref="D70:F70"/>
    <mergeCell ref="G70:I70"/>
    <mergeCell ref="J70:L70"/>
    <mergeCell ref="M70:O70"/>
    <mergeCell ref="A67:C67"/>
    <mergeCell ref="D67:F67"/>
    <mergeCell ref="G67:I67"/>
    <mergeCell ref="J67:L67"/>
    <mergeCell ref="M67:O67"/>
    <mergeCell ref="A72:C72"/>
    <mergeCell ref="D72:F72"/>
    <mergeCell ref="G72:I72"/>
    <mergeCell ref="J72:L72"/>
    <mergeCell ref="M72:O72"/>
    <mergeCell ref="A69:C69"/>
    <mergeCell ref="D69:F69"/>
    <mergeCell ref="G69:I69"/>
    <mergeCell ref="J69:L69"/>
    <mergeCell ref="M69:O69"/>
    <mergeCell ref="A74:C74"/>
    <mergeCell ref="D74:F74"/>
    <mergeCell ref="G74:I74"/>
    <mergeCell ref="J74:L74"/>
    <mergeCell ref="M74:O74"/>
    <mergeCell ref="A71:C71"/>
    <mergeCell ref="D71:F71"/>
    <mergeCell ref="G71:I71"/>
    <mergeCell ref="J71:L71"/>
    <mergeCell ref="M71:O71"/>
    <mergeCell ref="A75:C75"/>
    <mergeCell ref="D75:F75"/>
    <mergeCell ref="G75:I75"/>
    <mergeCell ref="J75:L75"/>
    <mergeCell ref="M75:O75"/>
    <mergeCell ref="A73:C73"/>
    <mergeCell ref="D73:F73"/>
    <mergeCell ref="G73:I73"/>
    <mergeCell ref="J73:L73"/>
    <mergeCell ref="M73:O73"/>
  </mergeCells>
  <printOptions/>
  <pageMargins left="1.18125" right="0.39375" top="0.7875" bottom="0.7875" header="0.27569444444444446" footer="0.5118055555555555"/>
  <pageSetup horizontalDpi="300" verticalDpi="300" orientation="landscape" paperSize="9" scale="47" r:id="rId1"/>
  <headerFooter alignWithMargins="0">
    <oddHeader>&amp;C&amp;"Times New Roman,Обычный"&amp;14 
13&amp;R&amp;"Times New Roman,Обычный"&amp;14Продовження додатка 1
Таблиця 6</oddHeader>
  </headerFooter>
  <rowBreaks count="1" manualBreakCount="1">
    <brk id="4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E72"/>
  <sheetViews>
    <sheetView view="pageBreakPreview" zoomScale="50" zoomScaleNormal="60" zoomScaleSheetLayoutView="50" zoomScalePageLayoutView="0" workbookViewId="0" topLeftCell="A22">
      <selection activeCell="I36" sqref="I36"/>
    </sheetView>
  </sheetViews>
  <sheetFormatPr defaultColWidth="9.00390625" defaultRowHeight="12.75"/>
  <cols>
    <col min="1" max="1" width="8.25390625" style="14" customWidth="1"/>
    <col min="2" max="2" width="28.75390625" style="14" customWidth="1"/>
    <col min="3" max="6" width="11.25390625" style="14" customWidth="1"/>
    <col min="7" max="31" width="11.00390625" style="14" customWidth="1"/>
    <col min="32" max="16384" width="9.125" style="14" customWidth="1"/>
  </cols>
  <sheetData>
    <row r="1" spans="1:31" ht="18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Q1" s="156"/>
      <c r="R1" s="156"/>
      <c r="S1" s="156"/>
      <c r="T1" s="156"/>
      <c r="U1" s="156"/>
      <c r="AB1" s="329"/>
      <c r="AC1" s="329"/>
      <c r="AD1" s="329"/>
      <c r="AE1" s="329"/>
    </row>
    <row r="2" spans="2:31" ht="18.75" customHeight="1">
      <c r="B2" s="157" t="s">
        <v>422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</row>
    <row r="3" spans="1:31" ht="18.75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</row>
    <row r="4" spans="1:31" ht="41.25" customHeight="1">
      <c r="A4" s="265" t="s">
        <v>423</v>
      </c>
      <c r="B4" s="265" t="s">
        <v>424</v>
      </c>
      <c r="C4" s="259" t="s">
        <v>425</v>
      </c>
      <c r="D4" s="259"/>
      <c r="E4" s="259"/>
      <c r="F4" s="259"/>
      <c r="G4" s="259" t="s">
        <v>426</v>
      </c>
      <c r="H4" s="259"/>
      <c r="I4" s="259"/>
      <c r="J4" s="259"/>
      <c r="K4" s="259"/>
      <c r="L4" s="259"/>
      <c r="M4" s="259"/>
      <c r="N4" s="259" t="s">
        <v>427</v>
      </c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323" t="s">
        <v>428</v>
      </c>
      <c r="AA4" s="323"/>
      <c r="AB4" s="323"/>
      <c r="AC4" s="313" t="s">
        <v>429</v>
      </c>
      <c r="AD4" s="313"/>
      <c r="AE4" s="313"/>
    </row>
    <row r="5" spans="1:31" ht="48.75" customHeight="1">
      <c r="A5" s="265"/>
      <c r="B5" s="265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 t="s">
        <v>430</v>
      </c>
      <c r="O5" s="259"/>
      <c r="P5" s="259"/>
      <c r="Q5" s="259"/>
      <c r="R5" s="259" t="s">
        <v>431</v>
      </c>
      <c r="S5" s="259"/>
      <c r="T5" s="259"/>
      <c r="U5" s="259"/>
      <c r="V5" s="259" t="s">
        <v>432</v>
      </c>
      <c r="W5" s="259"/>
      <c r="X5" s="259"/>
      <c r="Y5" s="259"/>
      <c r="Z5" s="323"/>
      <c r="AA5" s="323"/>
      <c r="AB5" s="323"/>
      <c r="AC5" s="313"/>
      <c r="AD5" s="313"/>
      <c r="AE5" s="313"/>
    </row>
    <row r="6" spans="1:31" ht="18" customHeight="1">
      <c r="A6" s="160">
        <v>1</v>
      </c>
      <c r="B6" s="161">
        <v>2</v>
      </c>
      <c r="C6" s="323">
        <v>3</v>
      </c>
      <c r="D6" s="323"/>
      <c r="E6" s="323"/>
      <c r="F6" s="323"/>
      <c r="G6" s="323">
        <v>4</v>
      </c>
      <c r="H6" s="323"/>
      <c r="I6" s="323"/>
      <c r="J6" s="323"/>
      <c r="K6" s="323"/>
      <c r="L6" s="323"/>
      <c r="M6" s="323"/>
      <c r="N6" s="328">
        <v>5</v>
      </c>
      <c r="O6" s="328"/>
      <c r="P6" s="328"/>
      <c r="Q6" s="328"/>
      <c r="R6" s="328">
        <v>6</v>
      </c>
      <c r="S6" s="328"/>
      <c r="T6" s="328"/>
      <c r="U6" s="328"/>
      <c r="V6" s="328">
        <v>7</v>
      </c>
      <c r="W6" s="328"/>
      <c r="X6" s="328"/>
      <c r="Y6" s="328"/>
      <c r="Z6" s="327">
        <v>8</v>
      </c>
      <c r="AA6" s="327"/>
      <c r="AB6" s="327"/>
      <c r="AC6" s="328">
        <v>9</v>
      </c>
      <c r="AD6" s="328"/>
      <c r="AE6" s="328"/>
    </row>
    <row r="7" spans="1:31" ht="19.5" customHeight="1">
      <c r="A7" s="160"/>
      <c r="B7" s="161"/>
      <c r="C7" s="323"/>
      <c r="D7" s="323"/>
      <c r="E7" s="323"/>
      <c r="F7" s="323"/>
      <c r="G7" s="320"/>
      <c r="H7" s="320"/>
      <c r="I7" s="320"/>
      <c r="J7" s="320"/>
      <c r="K7" s="320"/>
      <c r="L7" s="320"/>
      <c r="M7" s="320"/>
      <c r="N7" s="320">
        <v>0</v>
      </c>
      <c r="O7" s="320"/>
      <c r="P7" s="320"/>
      <c r="Q7" s="320"/>
      <c r="R7" s="320">
        <v>0</v>
      </c>
      <c r="S7" s="320"/>
      <c r="T7" s="320"/>
      <c r="U7" s="320"/>
      <c r="V7" s="320">
        <v>0</v>
      </c>
      <c r="W7" s="320"/>
      <c r="X7" s="320"/>
      <c r="Y7" s="320"/>
      <c r="Z7" s="318" t="e">
        <f>(V7/R7)*100</f>
        <v>#DIV/0!</v>
      </c>
      <c r="AA7" s="318"/>
      <c r="AB7" s="318"/>
      <c r="AC7" s="325" t="e">
        <f>(V7/N7)*100</f>
        <v>#DIV/0!</v>
      </c>
      <c r="AD7" s="325"/>
      <c r="AE7" s="325"/>
    </row>
    <row r="8" spans="1:31" ht="19.5" customHeight="1">
      <c r="A8" s="160"/>
      <c r="B8" s="161"/>
      <c r="C8" s="323"/>
      <c r="D8" s="323"/>
      <c r="E8" s="323"/>
      <c r="F8" s="323"/>
      <c r="G8" s="320"/>
      <c r="H8" s="320"/>
      <c r="I8" s="320"/>
      <c r="J8" s="320"/>
      <c r="K8" s="320"/>
      <c r="L8" s="320"/>
      <c r="M8" s="320"/>
      <c r="N8" s="320">
        <v>0</v>
      </c>
      <c r="O8" s="320"/>
      <c r="P8" s="320"/>
      <c r="Q8" s="320"/>
      <c r="R8" s="320">
        <v>0</v>
      </c>
      <c r="S8" s="320"/>
      <c r="T8" s="320"/>
      <c r="U8" s="320"/>
      <c r="V8" s="320">
        <v>0</v>
      </c>
      <c r="W8" s="320"/>
      <c r="X8" s="320"/>
      <c r="Y8" s="320"/>
      <c r="Z8" s="318" t="e">
        <f>(V8/R8)*100</f>
        <v>#DIV/0!</v>
      </c>
      <c r="AA8" s="318"/>
      <c r="AB8" s="318"/>
      <c r="AC8" s="325" t="e">
        <f>(V8/N8)*100</f>
        <v>#DIV/0!</v>
      </c>
      <c r="AD8" s="325"/>
      <c r="AE8" s="325"/>
    </row>
    <row r="9" spans="1:31" ht="19.5" customHeight="1">
      <c r="A9" s="160"/>
      <c r="B9" s="161"/>
      <c r="C9" s="323"/>
      <c r="D9" s="323"/>
      <c r="E9" s="323"/>
      <c r="F9" s="323"/>
      <c r="G9" s="320"/>
      <c r="H9" s="320"/>
      <c r="I9" s="320"/>
      <c r="J9" s="320"/>
      <c r="K9" s="320"/>
      <c r="L9" s="320"/>
      <c r="M9" s="320"/>
      <c r="N9" s="320">
        <v>0</v>
      </c>
      <c r="O9" s="320"/>
      <c r="P9" s="320"/>
      <c r="Q9" s="320"/>
      <c r="R9" s="320">
        <v>0</v>
      </c>
      <c r="S9" s="320"/>
      <c r="T9" s="320"/>
      <c r="U9" s="320"/>
      <c r="V9" s="320">
        <v>0</v>
      </c>
      <c r="W9" s="320"/>
      <c r="X9" s="320"/>
      <c r="Y9" s="320"/>
      <c r="Z9" s="318" t="e">
        <f>(V9/R9)*100</f>
        <v>#DIV/0!</v>
      </c>
      <c r="AA9" s="318"/>
      <c r="AB9" s="318"/>
      <c r="AC9" s="325" t="e">
        <f>(V9/N9)*100</f>
        <v>#DIV/0!</v>
      </c>
      <c r="AD9" s="325"/>
      <c r="AE9" s="325"/>
    </row>
    <row r="10" spans="1:31" ht="19.5" customHeight="1">
      <c r="A10" s="160"/>
      <c r="B10" s="161"/>
      <c r="C10" s="323"/>
      <c r="D10" s="323"/>
      <c r="E10" s="323"/>
      <c r="F10" s="323"/>
      <c r="G10" s="320"/>
      <c r="H10" s="320"/>
      <c r="I10" s="320"/>
      <c r="J10" s="320"/>
      <c r="K10" s="320"/>
      <c r="L10" s="320"/>
      <c r="M10" s="320"/>
      <c r="N10" s="320">
        <v>0</v>
      </c>
      <c r="O10" s="320"/>
      <c r="P10" s="320"/>
      <c r="Q10" s="320"/>
      <c r="R10" s="320"/>
      <c r="S10" s="320"/>
      <c r="T10" s="320"/>
      <c r="U10" s="320"/>
      <c r="V10" s="320">
        <v>0</v>
      </c>
      <c r="W10" s="320"/>
      <c r="X10" s="320"/>
      <c r="Y10" s="320"/>
      <c r="Z10" s="318" t="e">
        <f>(V10/R10)*100</f>
        <v>#DIV/0!</v>
      </c>
      <c r="AA10" s="318"/>
      <c r="AB10" s="318"/>
      <c r="AC10" s="325" t="e">
        <f>(V10/N10)*100</f>
        <v>#DIV/0!</v>
      </c>
      <c r="AD10" s="325"/>
      <c r="AE10" s="325"/>
    </row>
    <row r="11" spans="1:31" ht="19.5" customHeight="1">
      <c r="A11" s="316" t="s">
        <v>254</v>
      </c>
      <c r="B11" s="316"/>
      <c r="C11" s="316"/>
      <c r="D11" s="316"/>
      <c r="E11" s="316"/>
      <c r="F11" s="316"/>
      <c r="G11" s="316"/>
      <c r="H11" s="316"/>
      <c r="I11" s="316"/>
      <c r="J11" s="316"/>
      <c r="K11" s="316"/>
      <c r="L11" s="316"/>
      <c r="M11" s="316"/>
      <c r="N11" s="283">
        <f>SUM(N7:N10)</f>
        <v>0</v>
      </c>
      <c r="O11" s="283"/>
      <c r="P11" s="283"/>
      <c r="Q11" s="283"/>
      <c r="R11" s="283">
        <f>SUM(R7:R10)</f>
        <v>0</v>
      </c>
      <c r="S11" s="283"/>
      <c r="T11" s="283"/>
      <c r="U11" s="283"/>
      <c r="V11" s="283">
        <f>SUM(V7:V10)</f>
        <v>0</v>
      </c>
      <c r="W11" s="283"/>
      <c r="X11" s="283"/>
      <c r="Y11" s="283"/>
      <c r="Z11" s="315" t="e">
        <f>(V11/R11)*100</f>
        <v>#DIV/0!</v>
      </c>
      <c r="AA11" s="315"/>
      <c r="AB11" s="315"/>
      <c r="AC11" s="326" t="e">
        <f>(V11/N11)*100</f>
        <v>#DIV/0!</v>
      </c>
      <c r="AD11" s="326"/>
      <c r="AE11" s="326"/>
    </row>
    <row r="12" spans="1:31" ht="18.75" customHeight="1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0"/>
      <c r="N12" s="120"/>
      <c r="O12" s="120"/>
      <c r="P12" s="120"/>
      <c r="Q12" s="70"/>
      <c r="R12" s="70"/>
      <c r="S12" s="70"/>
      <c r="T12" s="70"/>
      <c r="U12" s="70"/>
      <c r="V12" s="70"/>
      <c r="W12" s="162"/>
      <c r="X12" s="162"/>
      <c r="Y12" s="162"/>
      <c r="Z12" s="162"/>
      <c r="AA12" s="162"/>
      <c r="AB12" s="162"/>
      <c r="AC12" s="162"/>
      <c r="AD12" s="162"/>
      <c r="AE12" s="162"/>
    </row>
    <row r="13" s="157" customFormat="1" ht="18.75" customHeight="1">
      <c r="B13" s="157" t="s">
        <v>433</v>
      </c>
    </row>
    <row r="14" s="157" customFormat="1" ht="18.75" customHeight="1"/>
    <row r="15" spans="1:31" ht="39.75" customHeight="1">
      <c r="A15" s="265" t="s">
        <v>423</v>
      </c>
      <c r="B15" s="265" t="s">
        <v>434</v>
      </c>
      <c r="C15" s="259" t="s">
        <v>424</v>
      </c>
      <c r="D15" s="259"/>
      <c r="E15" s="259"/>
      <c r="F15" s="259"/>
      <c r="G15" s="259" t="s">
        <v>426</v>
      </c>
      <c r="H15" s="259"/>
      <c r="I15" s="259"/>
      <c r="J15" s="259"/>
      <c r="K15" s="259"/>
      <c r="L15" s="259"/>
      <c r="M15" s="259"/>
      <c r="N15" s="259" t="s">
        <v>435</v>
      </c>
      <c r="O15" s="259"/>
      <c r="P15" s="259"/>
      <c r="Q15" s="324" t="s">
        <v>427</v>
      </c>
      <c r="R15" s="324"/>
      <c r="S15" s="324"/>
      <c r="T15" s="324"/>
      <c r="U15" s="324"/>
      <c r="V15" s="324"/>
      <c r="W15" s="324"/>
      <c r="X15" s="324"/>
      <c r="Y15" s="324"/>
      <c r="Z15" s="313" t="s">
        <v>428</v>
      </c>
      <c r="AA15" s="313"/>
      <c r="AB15" s="313"/>
      <c r="AC15" s="313" t="s">
        <v>429</v>
      </c>
      <c r="AD15" s="313"/>
      <c r="AE15" s="313"/>
    </row>
    <row r="16" spans="1:31" ht="18.75" customHeight="1">
      <c r="A16" s="265"/>
      <c r="B16" s="265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 t="s">
        <v>430</v>
      </c>
      <c r="R16" s="259"/>
      <c r="S16" s="259"/>
      <c r="T16" s="259" t="s">
        <v>431</v>
      </c>
      <c r="U16" s="259"/>
      <c r="V16" s="259"/>
      <c r="W16" s="259" t="s">
        <v>432</v>
      </c>
      <c r="X16" s="259"/>
      <c r="Y16" s="259"/>
      <c r="Z16" s="313"/>
      <c r="AA16" s="313"/>
      <c r="AB16" s="313"/>
      <c r="AC16" s="313"/>
      <c r="AD16" s="313"/>
      <c r="AE16" s="313"/>
    </row>
    <row r="17" spans="1:31" ht="27.75" customHeight="1">
      <c r="A17" s="265"/>
      <c r="B17" s="265"/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Y17" s="259"/>
      <c r="Z17" s="313"/>
      <c r="AA17" s="313"/>
      <c r="AB17" s="313"/>
      <c r="AC17" s="313"/>
      <c r="AD17" s="313"/>
      <c r="AE17" s="313"/>
    </row>
    <row r="18" spans="1:31" ht="18" customHeight="1">
      <c r="A18" s="160">
        <v>1</v>
      </c>
      <c r="B18" s="160">
        <v>2</v>
      </c>
      <c r="C18" s="323">
        <v>3</v>
      </c>
      <c r="D18" s="323"/>
      <c r="E18" s="323"/>
      <c r="F18" s="323"/>
      <c r="G18" s="323">
        <v>4</v>
      </c>
      <c r="H18" s="323"/>
      <c r="I18" s="323"/>
      <c r="J18" s="323"/>
      <c r="K18" s="323"/>
      <c r="L18" s="323"/>
      <c r="M18" s="323"/>
      <c r="N18" s="323">
        <v>5</v>
      </c>
      <c r="O18" s="323"/>
      <c r="P18" s="323"/>
      <c r="Q18" s="323">
        <v>6</v>
      </c>
      <c r="R18" s="323"/>
      <c r="S18" s="323"/>
      <c r="T18" s="323">
        <v>7</v>
      </c>
      <c r="U18" s="323"/>
      <c r="V18" s="323"/>
      <c r="W18" s="323">
        <v>8</v>
      </c>
      <c r="X18" s="323"/>
      <c r="Y18" s="323"/>
      <c r="Z18" s="323">
        <v>9</v>
      </c>
      <c r="AA18" s="323"/>
      <c r="AB18" s="323"/>
      <c r="AC18" s="323">
        <v>10</v>
      </c>
      <c r="AD18" s="323"/>
      <c r="AE18" s="323"/>
    </row>
    <row r="19" spans="1:31" ht="19.5" customHeight="1">
      <c r="A19" s="163"/>
      <c r="B19" s="164"/>
      <c r="C19" s="319"/>
      <c r="D19" s="319"/>
      <c r="E19" s="319"/>
      <c r="F19" s="319"/>
      <c r="G19" s="320"/>
      <c r="H19" s="320"/>
      <c r="I19" s="320"/>
      <c r="J19" s="320"/>
      <c r="K19" s="320"/>
      <c r="L19" s="320"/>
      <c r="M19" s="320"/>
      <c r="N19" s="321"/>
      <c r="O19" s="321"/>
      <c r="P19" s="321"/>
      <c r="Q19" s="322">
        <v>0</v>
      </c>
      <c r="R19" s="322"/>
      <c r="S19" s="322"/>
      <c r="T19" s="322">
        <v>0</v>
      </c>
      <c r="U19" s="322"/>
      <c r="V19" s="322"/>
      <c r="W19" s="322">
        <v>0</v>
      </c>
      <c r="X19" s="322"/>
      <c r="Y19" s="322"/>
      <c r="Z19" s="318" t="e">
        <f>(W19/T19)*100</f>
        <v>#DIV/0!</v>
      </c>
      <c r="AA19" s="318"/>
      <c r="AB19" s="318"/>
      <c r="AC19" s="318" t="e">
        <f>(W19/Q19)*100</f>
        <v>#DIV/0!</v>
      </c>
      <c r="AD19" s="318"/>
      <c r="AE19" s="318"/>
    </row>
    <row r="20" spans="1:31" ht="19.5" customHeight="1">
      <c r="A20" s="163"/>
      <c r="B20" s="164"/>
      <c r="C20" s="319"/>
      <c r="D20" s="319"/>
      <c r="E20" s="319"/>
      <c r="F20" s="319"/>
      <c r="G20" s="320"/>
      <c r="H20" s="320"/>
      <c r="I20" s="320"/>
      <c r="J20" s="320"/>
      <c r="K20" s="320"/>
      <c r="L20" s="320"/>
      <c r="M20" s="320"/>
      <c r="N20" s="321"/>
      <c r="O20" s="321"/>
      <c r="P20" s="321"/>
      <c r="Q20" s="322">
        <v>0</v>
      </c>
      <c r="R20" s="322"/>
      <c r="S20" s="322"/>
      <c r="T20" s="322">
        <v>0</v>
      </c>
      <c r="U20" s="322"/>
      <c r="V20" s="322"/>
      <c r="W20" s="322">
        <v>0</v>
      </c>
      <c r="X20" s="322"/>
      <c r="Y20" s="322"/>
      <c r="Z20" s="318" t="e">
        <f>(W20/T20)*100</f>
        <v>#DIV/0!</v>
      </c>
      <c r="AA20" s="318"/>
      <c r="AB20" s="318"/>
      <c r="AC20" s="318" t="e">
        <f>(W20/Q20)*100</f>
        <v>#DIV/0!</v>
      </c>
      <c r="AD20" s="318"/>
      <c r="AE20" s="318"/>
    </row>
    <row r="21" spans="1:31" ht="19.5" customHeight="1">
      <c r="A21" s="163"/>
      <c r="B21" s="164"/>
      <c r="C21" s="319"/>
      <c r="D21" s="319"/>
      <c r="E21" s="319"/>
      <c r="F21" s="319"/>
      <c r="G21" s="320"/>
      <c r="H21" s="320"/>
      <c r="I21" s="320"/>
      <c r="J21" s="320"/>
      <c r="K21" s="320"/>
      <c r="L21" s="320"/>
      <c r="M21" s="320"/>
      <c r="N21" s="321"/>
      <c r="O21" s="321"/>
      <c r="P21" s="321"/>
      <c r="Q21" s="322">
        <v>0</v>
      </c>
      <c r="R21" s="322"/>
      <c r="S21" s="322"/>
      <c r="T21" s="322">
        <v>0</v>
      </c>
      <c r="U21" s="322"/>
      <c r="V21" s="322"/>
      <c r="W21" s="322">
        <v>0</v>
      </c>
      <c r="X21" s="322"/>
      <c r="Y21" s="322"/>
      <c r="Z21" s="318" t="e">
        <f>(W21/T21)*100</f>
        <v>#DIV/0!</v>
      </c>
      <c r="AA21" s="318"/>
      <c r="AB21" s="318"/>
      <c r="AC21" s="318" t="e">
        <f>(W21/Q21)*100</f>
        <v>#DIV/0!</v>
      </c>
      <c r="AD21" s="318"/>
      <c r="AE21" s="318"/>
    </row>
    <row r="22" spans="1:31" ht="19.5" customHeight="1">
      <c r="A22" s="163"/>
      <c r="B22" s="164"/>
      <c r="C22" s="319"/>
      <c r="D22" s="319"/>
      <c r="E22" s="319"/>
      <c r="F22" s="319"/>
      <c r="G22" s="320"/>
      <c r="H22" s="320"/>
      <c r="I22" s="320"/>
      <c r="J22" s="320"/>
      <c r="K22" s="320"/>
      <c r="L22" s="320"/>
      <c r="M22" s="320"/>
      <c r="N22" s="321"/>
      <c r="O22" s="321"/>
      <c r="P22" s="321"/>
      <c r="Q22" s="322">
        <v>0</v>
      </c>
      <c r="R22" s="322"/>
      <c r="S22" s="322"/>
      <c r="T22" s="322">
        <v>0</v>
      </c>
      <c r="U22" s="322"/>
      <c r="V22" s="322"/>
      <c r="W22" s="322">
        <v>0</v>
      </c>
      <c r="X22" s="322"/>
      <c r="Y22" s="322"/>
      <c r="Z22" s="318" t="e">
        <f>(W22/T22)*100</f>
        <v>#DIV/0!</v>
      </c>
      <c r="AA22" s="318"/>
      <c r="AB22" s="318"/>
      <c r="AC22" s="318" t="e">
        <f>(W22/Q22)*100</f>
        <v>#DIV/0!</v>
      </c>
      <c r="AD22" s="318"/>
      <c r="AE22" s="318"/>
    </row>
    <row r="23" spans="1:31" ht="19.5" customHeight="1">
      <c r="A23" s="316" t="s">
        <v>254</v>
      </c>
      <c r="B23" s="316"/>
      <c r="C23" s="316"/>
      <c r="D23" s="316"/>
      <c r="E23" s="316"/>
      <c r="F23" s="316"/>
      <c r="G23" s="316"/>
      <c r="H23" s="316"/>
      <c r="I23" s="316"/>
      <c r="J23" s="316"/>
      <c r="K23" s="316"/>
      <c r="L23" s="316"/>
      <c r="M23" s="316"/>
      <c r="N23" s="316"/>
      <c r="O23" s="316"/>
      <c r="P23" s="316"/>
      <c r="Q23" s="317">
        <f>SUM(Q19:Q22)</f>
        <v>0</v>
      </c>
      <c r="R23" s="317"/>
      <c r="S23" s="317"/>
      <c r="T23" s="317">
        <f>SUM(T19:T22)</f>
        <v>0</v>
      </c>
      <c r="U23" s="317"/>
      <c r="V23" s="317"/>
      <c r="W23" s="317">
        <f>SUM(W19:W22)</f>
        <v>0</v>
      </c>
      <c r="X23" s="317"/>
      <c r="Y23" s="317"/>
      <c r="Z23" s="315" t="e">
        <f>(W23/T23)*100</f>
        <v>#DIV/0!</v>
      </c>
      <c r="AA23" s="315"/>
      <c r="AB23" s="315"/>
      <c r="AC23" s="315" t="e">
        <f>(W23/Q23)*100</f>
        <v>#DIV/0!</v>
      </c>
      <c r="AD23" s="315"/>
      <c r="AE23" s="315"/>
    </row>
    <row r="24" spans="1:31" ht="18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Q24" s="156"/>
      <c r="R24" s="156"/>
      <c r="S24" s="156"/>
      <c r="T24" s="156"/>
      <c r="U24" s="156"/>
      <c r="AE24" s="156"/>
    </row>
    <row r="25" spans="1:31" ht="18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Q25" s="156"/>
      <c r="R25" s="156"/>
      <c r="S25" s="156"/>
      <c r="T25" s="156"/>
      <c r="U25" s="156"/>
      <c r="AE25" s="156"/>
    </row>
    <row r="26" s="157" customFormat="1" ht="18.75" customHeight="1">
      <c r="B26" s="157" t="s">
        <v>436</v>
      </c>
    </row>
    <row r="27" spans="1:31" ht="18.75">
      <c r="A27" s="16"/>
      <c r="B27" s="16"/>
      <c r="C27" s="16"/>
      <c r="D27" s="16"/>
      <c r="E27" s="16"/>
      <c r="F27" s="16"/>
      <c r="G27" s="1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16"/>
      <c r="AE27" s="165" t="s">
        <v>437</v>
      </c>
    </row>
    <row r="28" spans="1:31" ht="30" customHeight="1">
      <c r="A28" s="259" t="s">
        <v>423</v>
      </c>
      <c r="B28" s="259" t="s">
        <v>438</v>
      </c>
      <c r="C28" s="259"/>
      <c r="D28" s="259"/>
      <c r="E28" s="259"/>
      <c r="F28" s="259"/>
      <c r="G28" s="259" t="s">
        <v>439</v>
      </c>
      <c r="H28" s="259"/>
      <c r="I28" s="259"/>
      <c r="J28" s="259"/>
      <c r="K28" s="259"/>
      <c r="L28" s="259" t="s">
        <v>440</v>
      </c>
      <c r="M28" s="259"/>
      <c r="N28" s="259"/>
      <c r="O28" s="259"/>
      <c r="P28" s="259"/>
      <c r="Q28" s="259" t="s">
        <v>441</v>
      </c>
      <c r="R28" s="259"/>
      <c r="S28" s="259"/>
      <c r="T28" s="259"/>
      <c r="U28" s="259"/>
      <c r="V28" s="259" t="s">
        <v>442</v>
      </c>
      <c r="W28" s="259"/>
      <c r="X28" s="259"/>
      <c r="Y28" s="259"/>
      <c r="Z28" s="259"/>
      <c r="AA28" s="259" t="s">
        <v>254</v>
      </c>
      <c r="AB28" s="259"/>
      <c r="AC28" s="259"/>
      <c r="AD28" s="259"/>
      <c r="AE28" s="259"/>
    </row>
    <row r="29" spans="1:31" ht="30" customHeight="1">
      <c r="A29" s="259"/>
      <c r="B29" s="259"/>
      <c r="C29" s="259"/>
      <c r="D29" s="259"/>
      <c r="E29" s="259"/>
      <c r="F29" s="259"/>
      <c r="G29" s="259" t="s">
        <v>443</v>
      </c>
      <c r="H29" s="259" t="s">
        <v>444</v>
      </c>
      <c r="I29" s="259"/>
      <c r="J29" s="259"/>
      <c r="K29" s="259"/>
      <c r="L29" s="259" t="s">
        <v>443</v>
      </c>
      <c r="M29" s="259" t="s">
        <v>444</v>
      </c>
      <c r="N29" s="259"/>
      <c r="O29" s="259"/>
      <c r="P29" s="259"/>
      <c r="Q29" s="259" t="s">
        <v>443</v>
      </c>
      <c r="R29" s="259" t="s">
        <v>444</v>
      </c>
      <c r="S29" s="259"/>
      <c r="T29" s="259"/>
      <c r="U29" s="259"/>
      <c r="V29" s="259" t="s">
        <v>443</v>
      </c>
      <c r="W29" s="259" t="s">
        <v>444</v>
      </c>
      <c r="X29" s="259"/>
      <c r="Y29" s="259"/>
      <c r="Z29" s="259"/>
      <c r="AA29" s="259" t="s">
        <v>443</v>
      </c>
      <c r="AB29" s="259" t="s">
        <v>444</v>
      </c>
      <c r="AC29" s="259"/>
      <c r="AD29" s="259"/>
      <c r="AE29" s="259"/>
    </row>
    <row r="30" spans="1:31" ht="39.75" customHeight="1">
      <c r="A30" s="259"/>
      <c r="B30" s="259"/>
      <c r="C30" s="259"/>
      <c r="D30" s="259"/>
      <c r="E30" s="259"/>
      <c r="F30" s="259"/>
      <c r="G30" s="259"/>
      <c r="H30" s="36" t="s">
        <v>445</v>
      </c>
      <c r="I30" s="36" t="s">
        <v>446</v>
      </c>
      <c r="J30" s="36" t="s">
        <v>447</v>
      </c>
      <c r="K30" s="36" t="s">
        <v>171</v>
      </c>
      <c r="L30" s="259"/>
      <c r="M30" s="36" t="s">
        <v>445</v>
      </c>
      <c r="N30" s="36" t="s">
        <v>446</v>
      </c>
      <c r="O30" s="36" t="s">
        <v>447</v>
      </c>
      <c r="P30" s="36" t="s">
        <v>171</v>
      </c>
      <c r="Q30" s="259"/>
      <c r="R30" s="36" t="s">
        <v>445</v>
      </c>
      <c r="S30" s="36" t="s">
        <v>446</v>
      </c>
      <c r="T30" s="36" t="s">
        <v>447</v>
      </c>
      <c r="U30" s="36" t="s">
        <v>171</v>
      </c>
      <c r="V30" s="259"/>
      <c r="W30" s="36" t="s">
        <v>445</v>
      </c>
      <c r="X30" s="36" t="s">
        <v>446</v>
      </c>
      <c r="Y30" s="36" t="s">
        <v>447</v>
      </c>
      <c r="Z30" s="36" t="s">
        <v>171</v>
      </c>
      <c r="AA30" s="259"/>
      <c r="AB30" s="36" t="s">
        <v>445</v>
      </c>
      <c r="AC30" s="36" t="s">
        <v>446</v>
      </c>
      <c r="AD30" s="36" t="s">
        <v>447</v>
      </c>
      <c r="AE30" s="36" t="s">
        <v>171</v>
      </c>
    </row>
    <row r="31" spans="1:31" ht="18" customHeight="1">
      <c r="A31" s="36">
        <v>1</v>
      </c>
      <c r="B31" s="259">
        <v>2</v>
      </c>
      <c r="C31" s="259"/>
      <c r="D31" s="259"/>
      <c r="E31" s="259"/>
      <c r="F31" s="259"/>
      <c r="G31" s="36">
        <v>3</v>
      </c>
      <c r="H31" s="36">
        <v>4</v>
      </c>
      <c r="I31" s="36">
        <v>5</v>
      </c>
      <c r="J31" s="36">
        <v>6</v>
      </c>
      <c r="K31" s="36">
        <v>7</v>
      </c>
      <c r="L31" s="36">
        <v>8</v>
      </c>
      <c r="M31" s="36">
        <v>9</v>
      </c>
      <c r="N31" s="36">
        <v>10</v>
      </c>
      <c r="O31" s="36">
        <v>11</v>
      </c>
      <c r="P31" s="36">
        <v>12</v>
      </c>
      <c r="Q31" s="36">
        <v>13</v>
      </c>
      <c r="R31" s="36">
        <v>14</v>
      </c>
      <c r="S31" s="36">
        <v>15</v>
      </c>
      <c r="T31" s="36">
        <v>16</v>
      </c>
      <c r="U31" s="36">
        <v>17</v>
      </c>
      <c r="V31" s="27">
        <v>18</v>
      </c>
      <c r="W31" s="27">
        <v>19</v>
      </c>
      <c r="X31" s="27">
        <v>20</v>
      </c>
      <c r="Y31" s="27">
        <v>21</v>
      </c>
      <c r="Z31" s="27">
        <v>22</v>
      </c>
      <c r="AA31" s="27">
        <v>23</v>
      </c>
      <c r="AB31" s="27">
        <v>24</v>
      </c>
      <c r="AC31" s="27">
        <v>25</v>
      </c>
      <c r="AD31" s="27">
        <v>26</v>
      </c>
      <c r="AE31" s="27">
        <v>27</v>
      </c>
    </row>
    <row r="32" spans="1:31" ht="19.5" customHeight="1">
      <c r="A32" s="150"/>
      <c r="B32" s="313" t="s">
        <v>532</v>
      </c>
      <c r="C32" s="313"/>
      <c r="D32" s="313"/>
      <c r="E32" s="313"/>
      <c r="F32" s="313"/>
      <c r="G32" s="154">
        <f aca="true" t="shared" si="0" ref="G32:G38">SUM(H32,I32,J32,K32)</f>
        <v>0</v>
      </c>
      <c r="H32" s="151">
        <v>0</v>
      </c>
      <c r="I32" s="151">
        <v>0</v>
      </c>
      <c r="J32" s="151">
        <v>0</v>
      </c>
      <c r="K32" s="151">
        <v>0</v>
      </c>
      <c r="L32" s="154">
        <f aca="true" t="shared" si="1" ref="L32:L38">SUM(M32,N32,O32,P32)</f>
        <v>0</v>
      </c>
      <c r="M32" s="151"/>
      <c r="N32" s="151"/>
      <c r="O32" s="151"/>
      <c r="P32" s="151"/>
      <c r="Q32" s="61">
        <f aca="true" t="shared" si="2" ref="Q32:Q38">SUM(R32,S32,T32,U32)</f>
        <v>22</v>
      </c>
      <c r="R32" s="151">
        <v>0</v>
      </c>
      <c r="S32" s="151">
        <v>22</v>
      </c>
      <c r="T32" s="151">
        <v>0</v>
      </c>
      <c r="U32" s="151">
        <v>0</v>
      </c>
      <c r="V32" s="154">
        <f aca="true" t="shared" si="3" ref="V32:V38">SUM(W32,X32,Y32,Z32)</f>
        <v>0</v>
      </c>
      <c r="W32" s="151">
        <v>0</v>
      </c>
      <c r="X32" s="151">
        <v>0</v>
      </c>
      <c r="Y32" s="151">
        <v>0</v>
      </c>
      <c r="Z32" s="151">
        <v>0</v>
      </c>
      <c r="AA32" s="61">
        <f aca="true" t="shared" si="4" ref="AA32:AA38">SUM(AB32,AC32,AD32,AE32)</f>
        <v>22</v>
      </c>
      <c r="AB32" s="39">
        <f aca="true" t="shared" si="5" ref="AB32:AE38">SUM(H32,M32,R32,W32)</f>
        <v>0</v>
      </c>
      <c r="AC32" s="39">
        <f t="shared" si="5"/>
        <v>22</v>
      </c>
      <c r="AD32" s="39">
        <f t="shared" si="5"/>
        <v>0</v>
      </c>
      <c r="AE32" s="39">
        <f t="shared" si="5"/>
        <v>0</v>
      </c>
    </row>
    <row r="33" spans="1:31" ht="19.5" customHeight="1">
      <c r="A33" s="150"/>
      <c r="B33" s="313"/>
      <c r="C33" s="313"/>
      <c r="D33" s="313"/>
      <c r="E33" s="313"/>
      <c r="F33" s="313"/>
      <c r="G33" s="154">
        <f t="shared" si="0"/>
        <v>0</v>
      </c>
      <c r="H33" s="151">
        <v>0</v>
      </c>
      <c r="I33" s="151">
        <v>0</v>
      </c>
      <c r="J33" s="151">
        <v>0</v>
      </c>
      <c r="K33" s="151">
        <v>0</v>
      </c>
      <c r="L33" s="154">
        <f t="shared" si="1"/>
        <v>0</v>
      </c>
      <c r="M33" s="151">
        <v>0</v>
      </c>
      <c r="N33" s="151">
        <v>0</v>
      </c>
      <c r="O33" s="151">
        <v>0</v>
      </c>
      <c r="P33" s="151">
        <v>0</v>
      </c>
      <c r="Q33" s="61">
        <f t="shared" si="2"/>
        <v>0</v>
      </c>
      <c r="R33" s="151">
        <v>0</v>
      </c>
      <c r="S33" s="151">
        <v>0</v>
      </c>
      <c r="T33" s="151">
        <v>0</v>
      </c>
      <c r="U33" s="151">
        <v>0</v>
      </c>
      <c r="V33" s="154">
        <f t="shared" si="3"/>
        <v>0</v>
      </c>
      <c r="W33" s="151">
        <v>0</v>
      </c>
      <c r="X33" s="151">
        <v>0</v>
      </c>
      <c r="Y33" s="151">
        <v>0</v>
      </c>
      <c r="Z33" s="151">
        <v>0</v>
      </c>
      <c r="AA33" s="61">
        <f t="shared" si="4"/>
        <v>0</v>
      </c>
      <c r="AB33" s="39">
        <f t="shared" si="5"/>
        <v>0</v>
      </c>
      <c r="AC33" s="39">
        <f t="shared" si="5"/>
        <v>0</v>
      </c>
      <c r="AD33" s="39">
        <f t="shared" si="5"/>
        <v>0</v>
      </c>
      <c r="AE33" s="39">
        <f t="shared" si="5"/>
        <v>0</v>
      </c>
    </row>
    <row r="34" spans="1:31" ht="19.5" customHeight="1">
      <c r="A34" s="150"/>
      <c r="B34" s="313"/>
      <c r="C34" s="313"/>
      <c r="D34" s="313"/>
      <c r="E34" s="313"/>
      <c r="F34" s="313"/>
      <c r="G34" s="154">
        <f t="shared" si="0"/>
        <v>0</v>
      </c>
      <c r="H34" s="151">
        <v>0</v>
      </c>
      <c r="I34" s="151">
        <v>0</v>
      </c>
      <c r="J34" s="151">
        <v>0</v>
      </c>
      <c r="K34" s="151">
        <v>0</v>
      </c>
      <c r="L34" s="154">
        <f t="shared" si="1"/>
        <v>0</v>
      </c>
      <c r="M34" s="151">
        <v>0</v>
      </c>
      <c r="N34" s="151">
        <v>0</v>
      </c>
      <c r="O34" s="151">
        <v>0</v>
      </c>
      <c r="P34" s="151">
        <v>0</v>
      </c>
      <c r="Q34" s="61">
        <f t="shared" si="2"/>
        <v>0</v>
      </c>
      <c r="R34" s="151">
        <v>0</v>
      </c>
      <c r="S34" s="151">
        <v>0</v>
      </c>
      <c r="T34" s="151">
        <v>0</v>
      </c>
      <c r="U34" s="151">
        <v>0</v>
      </c>
      <c r="V34" s="154">
        <f t="shared" si="3"/>
        <v>0</v>
      </c>
      <c r="W34" s="151">
        <v>0</v>
      </c>
      <c r="X34" s="151">
        <v>0</v>
      </c>
      <c r="Y34" s="151">
        <v>0</v>
      </c>
      <c r="Z34" s="151">
        <v>0</v>
      </c>
      <c r="AA34" s="61">
        <f t="shared" si="4"/>
        <v>0</v>
      </c>
      <c r="AB34" s="39">
        <f t="shared" si="5"/>
        <v>0</v>
      </c>
      <c r="AC34" s="39">
        <f t="shared" si="5"/>
        <v>0</v>
      </c>
      <c r="AD34" s="39">
        <f t="shared" si="5"/>
        <v>0</v>
      </c>
      <c r="AE34" s="39">
        <f t="shared" si="5"/>
        <v>0</v>
      </c>
    </row>
    <row r="35" spans="1:31" ht="19.5" customHeight="1">
      <c r="A35" s="150"/>
      <c r="B35" s="313"/>
      <c r="C35" s="313"/>
      <c r="D35" s="313"/>
      <c r="E35" s="313"/>
      <c r="F35" s="313"/>
      <c r="G35" s="154">
        <f t="shared" si="0"/>
        <v>0</v>
      </c>
      <c r="H35" s="151">
        <v>0</v>
      </c>
      <c r="I35" s="151">
        <v>0</v>
      </c>
      <c r="J35" s="151">
        <v>0</v>
      </c>
      <c r="K35" s="151">
        <v>0</v>
      </c>
      <c r="L35" s="154">
        <f t="shared" si="1"/>
        <v>0</v>
      </c>
      <c r="M35" s="151">
        <v>0</v>
      </c>
      <c r="N35" s="151">
        <v>0</v>
      </c>
      <c r="O35" s="151">
        <v>0</v>
      </c>
      <c r="P35" s="151">
        <v>0</v>
      </c>
      <c r="Q35" s="61">
        <f t="shared" si="2"/>
        <v>0</v>
      </c>
      <c r="R35" s="151">
        <v>0</v>
      </c>
      <c r="S35" s="151">
        <v>0</v>
      </c>
      <c r="T35" s="151">
        <v>0</v>
      </c>
      <c r="U35" s="151">
        <v>0</v>
      </c>
      <c r="V35" s="154">
        <f t="shared" si="3"/>
        <v>0</v>
      </c>
      <c r="W35" s="151">
        <v>0</v>
      </c>
      <c r="X35" s="151">
        <v>0</v>
      </c>
      <c r="Y35" s="151">
        <v>0</v>
      </c>
      <c r="Z35" s="151">
        <v>0</v>
      </c>
      <c r="AA35" s="61">
        <f t="shared" si="4"/>
        <v>0</v>
      </c>
      <c r="AB35" s="39">
        <f t="shared" si="5"/>
        <v>0</v>
      </c>
      <c r="AC35" s="39">
        <f t="shared" si="5"/>
        <v>0</v>
      </c>
      <c r="AD35" s="39">
        <f t="shared" si="5"/>
        <v>0</v>
      </c>
      <c r="AE35" s="39">
        <f t="shared" si="5"/>
        <v>0</v>
      </c>
    </row>
    <row r="36" spans="1:31" ht="19.5" customHeight="1">
      <c r="A36" s="150"/>
      <c r="B36" s="313"/>
      <c r="C36" s="313"/>
      <c r="D36" s="313"/>
      <c r="E36" s="313"/>
      <c r="F36" s="313"/>
      <c r="G36" s="154">
        <f t="shared" si="0"/>
        <v>0</v>
      </c>
      <c r="H36" s="151">
        <v>0</v>
      </c>
      <c r="I36" s="151">
        <v>0</v>
      </c>
      <c r="J36" s="151">
        <v>0</v>
      </c>
      <c r="K36" s="151">
        <v>0</v>
      </c>
      <c r="L36" s="154">
        <f t="shared" si="1"/>
        <v>0</v>
      </c>
      <c r="M36" s="151">
        <v>0</v>
      </c>
      <c r="N36" s="151">
        <v>0</v>
      </c>
      <c r="O36" s="151">
        <v>0</v>
      </c>
      <c r="P36" s="151">
        <v>0</v>
      </c>
      <c r="Q36" s="61">
        <f t="shared" si="2"/>
        <v>0</v>
      </c>
      <c r="R36" s="151">
        <v>0</v>
      </c>
      <c r="S36" s="151">
        <v>0</v>
      </c>
      <c r="T36" s="151">
        <v>0</v>
      </c>
      <c r="U36" s="151">
        <v>0</v>
      </c>
      <c r="V36" s="154">
        <f t="shared" si="3"/>
        <v>0</v>
      </c>
      <c r="W36" s="151">
        <v>0</v>
      </c>
      <c r="X36" s="151">
        <v>0</v>
      </c>
      <c r="Y36" s="151">
        <v>0</v>
      </c>
      <c r="Z36" s="151">
        <v>0</v>
      </c>
      <c r="AA36" s="61">
        <f t="shared" si="4"/>
        <v>0</v>
      </c>
      <c r="AB36" s="39">
        <f t="shared" si="5"/>
        <v>0</v>
      </c>
      <c r="AC36" s="39">
        <f t="shared" si="5"/>
        <v>0</v>
      </c>
      <c r="AD36" s="39">
        <f t="shared" si="5"/>
        <v>0</v>
      </c>
      <c r="AE36" s="39">
        <f t="shared" si="5"/>
        <v>0</v>
      </c>
    </row>
    <row r="37" spans="1:31" ht="19.5" customHeight="1">
      <c r="A37" s="150"/>
      <c r="B37" s="313"/>
      <c r="C37" s="313"/>
      <c r="D37" s="313"/>
      <c r="E37" s="313"/>
      <c r="F37" s="313"/>
      <c r="G37" s="154">
        <f t="shared" si="0"/>
        <v>0</v>
      </c>
      <c r="H37" s="151">
        <v>0</v>
      </c>
      <c r="I37" s="151">
        <v>0</v>
      </c>
      <c r="J37" s="151">
        <v>0</v>
      </c>
      <c r="K37" s="151">
        <v>0</v>
      </c>
      <c r="L37" s="154">
        <f t="shared" si="1"/>
        <v>0</v>
      </c>
      <c r="M37" s="151">
        <v>0</v>
      </c>
      <c r="N37" s="151">
        <v>0</v>
      </c>
      <c r="O37" s="151">
        <v>0</v>
      </c>
      <c r="P37" s="151">
        <v>0</v>
      </c>
      <c r="Q37" s="61">
        <f t="shared" si="2"/>
        <v>0</v>
      </c>
      <c r="R37" s="151">
        <v>0</v>
      </c>
      <c r="S37" s="151">
        <v>0</v>
      </c>
      <c r="T37" s="151">
        <v>0</v>
      </c>
      <c r="U37" s="151">
        <v>0</v>
      </c>
      <c r="V37" s="154">
        <f t="shared" si="3"/>
        <v>0</v>
      </c>
      <c r="W37" s="151">
        <v>0</v>
      </c>
      <c r="X37" s="151">
        <v>0</v>
      </c>
      <c r="Y37" s="151">
        <v>0</v>
      </c>
      <c r="Z37" s="151">
        <v>0</v>
      </c>
      <c r="AA37" s="61">
        <f t="shared" si="4"/>
        <v>0</v>
      </c>
      <c r="AB37" s="39">
        <f t="shared" si="5"/>
        <v>0</v>
      </c>
      <c r="AC37" s="39">
        <f t="shared" si="5"/>
        <v>0</v>
      </c>
      <c r="AD37" s="39">
        <f t="shared" si="5"/>
        <v>0</v>
      </c>
      <c r="AE37" s="39">
        <f t="shared" si="5"/>
        <v>0</v>
      </c>
    </row>
    <row r="38" spans="1:31" ht="19.5" customHeight="1">
      <c r="A38" s="150"/>
      <c r="B38" s="313"/>
      <c r="C38" s="313"/>
      <c r="D38" s="313"/>
      <c r="E38" s="313"/>
      <c r="F38" s="313"/>
      <c r="G38" s="154">
        <f t="shared" si="0"/>
        <v>0</v>
      </c>
      <c r="H38" s="151">
        <v>0</v>
      </c>
      <c r="I38" s="151">
        <v>0</v>
      </c>
      <c r="J38" s="151">
        <v>0</v>
      </c>
      <c r="K38" s="151">
        <v>0</v>
      </c>
      <c r="L38" s="154">
        <f t="shared" si="1"/>
        <v>0</v>
      </c>
      <c r="M38" s="151">
        <v>0</v>
      </c>
      <c r="N38" s="151">
        <v>0</v>
      </c>
      <c r="O38" s="151">
        <v>0</v>
      </c>
      <c r="P38" s="151">
        <v>0</v>
      </c>
      <c r="Q38" s="61">
        <f t="shared" si="2"/>
        <v>0</v>
      </c>
      <c r="R38" s="151">
        <v>0</v>
      </c>
      <c r="S38" s="151">
        <v>0</v>
      </c>
      <c r="T38" s="151">
        <v>0</v>
      </c>
      <c r="U38" s="151">
        <v>0</v>
      </c>
      <c r="V38" s="154">
        <f t="shared" si="3"/>
        <v>0</v>
      </c>
      <c r="W38" s="151">
        <v>0</v>
      </c>
      <c r="X38" s="151">
        <v>0</v>
      </c>
      <c r="Y38" s="151">
        <v>0</v>
      </c>
      <c r="Z38" s="151">
        <v>0</v>
      </c>
      <c r="AA38" s="61">
        <f t="shared" si="4"/>
        <v>0</v>
      </c>
      <c r="AB38" s="39">
        <f t="shared" si="5"/>
        <v>0</v>
      </c>
      <c r="AC38" s="39">
        <f t="shared" si="5"/>
        <v>0</v>
      </c>
      <c r="AD38" s="39">
        <f t="shared" si="5"/>
        <v>0</v>
      </c>
      <c r="AE38" s="39">
        <f t="shared" si="5"/>
        <v>0</v>
      </c>
    </row>
    <row r="39" spans="1:31" ht="19.5" customHeight="1">
      <c r="A39" s="314" t="s">
        <v>254</v>
      </c>
      <c r="B39" s="314"/>
      <c r="C39" s="314"/>
      <c r="D39" s="314"/>
      <c r="E39" s="314"/>
      <c r="F39" s="314"/>
      <c r="G39" s="63">
        <f aca="true" t="shared" si="6" ref="G39:AE39">SUM(G32:G38)</f>
        <v>0</v>
      </c>
      <c r="H39" s="63">
        <f t="shared" si="6"/>
        <v>0</v>
      </c>
      <c r="I39" s="63">
        <f t="shared" si="6"/>
        <v>0</v>
      </c>
      <c r="J39" s="63">
        <f t="shared" si="6"/>
        <v>0</v>
      </c>
      <c r="K39" s="63">
        <f t="shared" si="6"/>
        <v>0</v>
      </c>
      <c r="L39" s="63">
        <f t="shared" si="6"/>
        <v>0</v>
      </c>
      <c r="M39" s="63">
        <f t="shared" si="6"/>
        <v>0</v>
      </c>
      <c r="N39" s="63">
        <f t="shared" si="6"/>
        <v>0</v>
      </c>
      <c r="O39" s="63">
        <f t="shared" si="6"/>
        <v>0</v>
      </c>
      <c r="P39" s="63">
        <f t="shared" si="6"/>
        <v>0</v>
      </c>
      <c r="Q39" s="63">
        <f t="shared" si="6"/>
        <v>22</v>
      </c>
      <c r="R39" s="63">
        <f t="shared" si="6"/>
        <v>0</v>
      </c>
      <c r="S39" s="63">
        <f t="shared" si="6"/>
        <v>22</v>
      </c>
      <c r="T39" s="63">
        <f t="shared" si="6"/>
        <v>0</v>
      </c>
      <c r="U39" s="63">
        <f t="shared" si="6"/>
        <v>0</v>
      </c>
      <c r="V39" s="63">
        <f t="shared" si="6"/>
        <v>0</v>
      </c>
      <c r="W39" s="63">
        <f t="shared" si="6"/>
        <v>0</v>
      </c>
      <c r="X39" s="63">
        <f t="shared" si="6"/>
        <v>0</v>
      </c>
      <c r="Y39" s="63">
        <f t="shared" si="6"/>
        <v>0</v>
      </c>
      <c r="Z39" s="63">
        <f t="shared" si="6"/>
        <v>0</v>
      </c>
      <c r="AA39" s="63">
        <f t="shared" si="6"/>
        <v>22</v>
      </c>
      <c r="AB39" s="63">
        <f t="shared" si="6"/>
        <v>0</v>
      </c>
      <c r="AC39" s="63">
        <f t="shared" si="6"/>
        <v>22</v>
      </c>
      <c r="AD39" s="63">
        <f t="shared" si="6"/>
        <v>0</v>
      </c>
      <c r="AE39" s="63">
        <f t="shared" si="6"/>
        <v>0</v>
      </c>
    </row>
    <row r="40" spans="1:31" ht="19.5" customHeight="1">
      <c r="A40" s="284" t="s">
        <v>448</v>
      </c>
      <c r="B40" s="284"/>
      <c r="C40" s="284"/>
      <c r="D40" s="284"/>
      <c r="E40" s="284"/>
      <c r="F40" s="284"/>
      <c r="G40" s="79">
        <f>G39/AA39*100</f>
        <v>0</v>
      </c>
      <c r="H40" s="78"/>
      <c r="I40" s="78"/>
      <c r="J40" s="78"/>
      <c r="K40" s="78"/>
      <c r="L40" s="79">
        <f>L39/AA39*100</f>
        <v>0</v>
      </c>
      <c r="M40" s="78"/>
      <c r="N40" s="78"/>
      <c r="O40" s="78"/>
      <c r="P40" s="78"/>
      <c r="Q40" s="79">
        <f>Q39/AA39*100</f>
        <v>100</v>
      </c>
      <c r="R40" s="78"/>
      <c r="S40" s="78"/>
      <c r="T40" s="78"/>
      <c r="U40" s="78"/>
      <c r="V40" s="79">
        <f>V39/AA39*100</f>
        <v>0</v>
      </c>
      <c r="W40" s="36"/>
      <c r="X40" s="36"/>
      <c r="Y40" s="36"/>
      <c r="Z40" s="36"/>
      <c r="AA40" s="79">
        <f>SUM(G40,L40,Q40,V40)</f>
        <v>100</v>
      </c>
      <c r="AB40" s="36"/>
      <c r="AC40" s="36"/>
      <c r="AD40" s="36"/>
      <c r="AE40" s="36"/>
    </row>
    <row r="41" spans="1:27" ht="19.5" customHeight="1">
      <c r="A41" s="22"/>
      <c r="B41" s="22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22"/>
      <c r="T41" s="22"/>
      <c r="U41" s="22"/>
      <c r="V41" s="22"/>
      <c r="W41" s="97"/>
      <c r="X41" s="22"/>
      <c r="Y41" s="22"/>
      <c r="Z41" s="22"/>
      <c r="AA41" s="22"/>
    </row>
    <row r="42" spans="1:21" ht="19.5" customHeight="1">
      <c r="A42" s="153"/>
      <c r="B42" s="153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</row>
    <row r="43" s="157" customFormat="1" ht="19.5" customHeight="1">
      <c r="B43" s="157" t="s">
        <v>449</v>
      </c>
    </row>
    <row r="44" spans="1:31" s="166" customFormat="1" ht="19.5" customHeight="1">
      <c r="A44" s="14"/>
      <c r="B44" s="14"/>
      <c r="C44" s="14"/>
      <c r="D44" s="14"/>
      <c r="E44" s="14"/>
      <c r="F44" s="14"/>
      <c r="G44" s="14"/>
      <c r="H44" s="14"/>
      <c r="I44" s="14"/>
      <c r="K44" s="14"/>
      <c r="AE44" s="165" t="s">
        <v>437</v>
      </c>
    </row>
    <row r="45" spans="1:31" s="167" customFormat="1" ht="34.5" customHeight="1">
      <c r="A45" s="264" t="s">
        <v>423</v>
      </c>
      <c r="B45" s="259" t="s">
        <v>450</v>
      </c>
      <c r="C45" s="259" t="s">
        <v>451</v>
      </c>
      <c r="D45" s="259"/>
      <c r="E45" s="259" t="s">
        <v>452</v>
      </c>
      <c r="F45" s="259"/>
      <c r="G45" s="259" t="s">
        <v>453</v>
      </c>
      <c r="H45" s="259"/>
      <c r="I45" s="259" t="s">
        <v>454</v>
      </c>
      <c r="J45" s="259"/>
      <c r="K45" s="259" t="s">
        <v>51</v>
      </c>
      <c r="L45" s="259"/>
      <c r="M45" s="259"/>
      <c r="N45" s="259"/>
      <c r="O45" s="259"/>
      <c r="P45" s="259"/>
      <c r="Q45" s="259"/>
      <c r="R45" s="259"/>
      <c r="S45" s="259"/>
      <c r="T45" s="259"/>
      <c r="U45" s="259" t="s">
        <v>455</v>
      </c>
      <c r="V45" s="259"/>
      <c r="W45" s="259"/>
      <c r="X45" s="259"/>
      <c r="Y45" s="259"/>
      <c r="Z45" s="259" t="s">
        <v>456</v>
      </c>
      <c r="AA45" s="259"/>
      <c r="AB45" s="259"/>
      <c r="AC45" s="259"/>
      <c r="AD45" s="259"/>
      <c r="AE45" s="259"/>
    </row>
    <row r="46" spans="1:31" s="167" customFormat="1" ht="63.75" customHeight="1">
      <c r="A46" s="264"/>
      <c r="B46" s="259"/>
      <c r="C46" s="259"/>
      <c r="D46" s="259"/>
      <c r="E46" s="259"/>
      <c r="F46" s="259"/>
      <c r="G46" s="259"/>
      <c r="H46" s="259"/>
      <c r="I46" s="259"/>
      <c r="J46" s="259"/>
      <c r="K46" s="259" t="s">
        <v>457</v>
      </c>
      <c r="L46" s="259"/>
      <c r="M46" s="259" t="s">
        <v>458</v>
      </c>
      <c r="N46" s="259"/>
      <c r="O46" s="259" t="s">
        <v>459</v>
      </c>
      <c r="P46" s="259"/>
      <c r="Q46" s="259"/>
      <c r="R46" s="259"/>
      <c r="S46" s="259"/>
      <c r="T46" s="259"/>
      <c r="U46" s="259"/>
      <c r="V46" s="259"/>
      <c r="W46" s="259"/>
      <c r="X46" s="259"/>
      <c r="Y46" s="259"/>
      <c r="Z46" s="259"/>
      <c r="AA46" s="259"/>
      <c r="AB46" s="259"/>
      <c r="AC46" s="259"/>
      <c r="AD46" s="259"/>
      <c r="AE46" s="259"/>
    </row>
    <row r="47" spans="1:31" s="168" customFormat="1" ht="82.5" customHeight="1">
      <c r="A47" s="264"/>
      <c r="B47" s="259"/>
      <c r="C47" s="259"/>
      <c r="D47" s="259"/>
      <c r="E47" s="259"/>
      <c r="F47" s="259"/>
      <c r="G47" s="259"/>
      <c r="H47" s="259"/>
      <c r="I47" s="259"/>
      <c r="J47" s="259"/>
      <c r="K47" s="259"/>
      <c r="L47" s="259"/>
      <c r="M47" s="259"/>
      <c r="N47" s="259"/>
      <c r="O47" s="259" t="s">
        <v>460</v>
      </c>
      <c r="P47" s="259"/>
      <c r="Q47" s="259" t="s">
        <v>461</v>
      </c>
      <c r="R47" s="259"/>
      <c r="S47" s="259" t="s">
        <v>462</v>
      </c>
      <c r="T47" s="259"/>
      <c r="U47" s="259"/>
      <c r="V47" s="259"/>
      <c r="W47" s="259"/>
      <c r="X47" s="259"/>
      <c r="Y47" s="259"/>
      <c r="Z47" s="259"/>
      <c r="AA47" s="259"/>
      <c r="AB47" s="259"/>
      <c r="AC47" s="259"/>
      <c r="AD47" s="259"/>
      <c r="AE47" s="259"/>
    </row>
    <row r="48" spans="1:31" s="167" customFormat="1" ht="18" customHeight="1">
      <c r="A48" s="27">
        <v>1</v>
      </c>
      <c r="B48" s="36">
        <v>2</v>
      </c>
      <c r="C48" s="259">
        <v>3</v>
      </c>
      <c r="D48" s="259"/>
      <c r="E48" s="259">
        <v>4</v>
      </c>
      <c r="F48" s="259"/>
      <c r="G48" s="259">
        <v>5</v>
      </c>
      <c r="H48" s="259"/>
      <c r="I48" s="259">
        <v>6</v>
      </c>
      <c r="J48" s="259"/>
      <c r="K48" s="259">
        <v>7</v>
      </c>
      <c r="L48" s="259"/>
      <c r="M48" s="259">
        <v>8</v>
      </c>
      <c r="N48" s="259"/>
      <c r="O48" s="259">
        <v>9</v>
      </c>
      <c r="P48" s="259"/>
      <c r="Q48" s="264">
        <v>10</v>
      </c>
      <c r="R48" s="264"/>
      <c r="S48" s="259">
        <v>11</v>
      </c>
      <c r="T48" s="259"/>
      <c r="U48" s="259">
        <v>12</v>
      </c>
      <c r="V48" s="259"/>
      <c r="W48" s="259"/>
      <c r="X48" s="259"/>
      <c r="Y48" s="259"/>
      <c r="Z48" s="259">
        <v>13</v>
      </c>
      <c r="AA48" s="259"/>
      <c r="AB48" s="259"/>
      <c r="AC48" s="259"/>
      <c r="AD48" s="259"/>
      <c r="AE48" s="259"/>
    </row>
    <row r="49" spans="1:31" s="167" customFormat="1" ht="19.5" customHeight="1">
      <c r="A49" s="150"/>
      <c r="B49" s="169"/>
      <c r="C49" s="289"/>
      <c r="D49" s="289"/>
      <c r="E49" s="285"/>
      <c r="F49" s="285"/>
      <c r="G49" s="285"/>
      <c r="H49" s="285"/>
      <c r="I49" s="285"/>
      <c r="J49" s="285"/>
      <c r="K49" s="285">
        <v>0</v>
      </c>
      <c r="L49" s="285"/>
      <c r="M49" s="286">
        <f aca="true" t="shared" si="7" ref="M49:M55">SUM(O49,Q49,S49)</f>
        <v>0</v>
      </c>
      <c r="N49" s="286"/>
      <c r="O49" s="285">
        <v>0</v>
      </c>
      <c r="P49" s="285"/>
      <c r="Q49" s="285">
        <v>0</v>
      </c>
      <c r="R49" s="285"/>
      <c r="S49" s="285">
        <v>0</v>
      </c>
      <c r="T49" s="285"/>
      <c r="U49" s="294"/>
      <c r="V49" s="294"/>
      <c r="W49" s="294"/>
      <c r="X49" s="294"/>
      <c r="Y49" s="294"/>
      <c r="Z49" s="313"/>
      <c r="AA49" s="313"/>
      <c r="AB49" s="313"/>
      <c r="AC49" s="313"/>
      <c r="AD49" s="313"/>
      <c r="AE49" s="313"/>
    </row>
    <row r="50" spans="1:31" s="167" customFormat="1" ht="19.5" customHeight="1">
      <c r="A50" s="150"/>
      <c r="B50" s="169"/>
      <c r="C50" s="289"/>
      <c r="D50" s="289"/>
      <c r="E50" s="285"/>
      <c r="F50" s="285"/>
      <c r="G50" s="285"/>
      <c r="H50" s="285"/>
      <c r="I50" s="285"/>
      <c r="J50" s="285"/>
      <c r="K50" s="285">
        <v>0</v>
      </c>
      <c r="L50" s="285"/>
      <c r="M50" s="286">
        <f t="shared" si="7"/>
        <v>0</v>
      </c>
      <c r="N50" s="286"/>
      <c r="O50" s="285">
        <v>0</v>
      </c>
      <c r="P50" s="285"/>
      <c r="Q50" s="285">
        <v>0</v>
      </c>
      <c r="R50" s="285"/>
      <c r="S50" s="285">
        <v>0</v>
      </c>
      <c r="T50" s="285"/>
      <c r="U50" s="294"/>
      <c r="V50" s="294"/>
      <c r="W50" s="294"/>
      <c r="X50" s="294"/>
      <c r="Y50" s="294"/>
      <c r="Z50" s="313"/>
      <c r="AA50" s="313"/>
      <c r="AB50" s="313"/>
      <c r="AC50" s="313"/>
      <c r="AD50" s="313"/>
      <c r="AE50" s="313"/>
    </row>
    <row r="51" spans="1:31" s="167" customFormat="1" ht="19.5" customHeight="1">
      <c r="A51" s="150"/>
      <c r="B51" s="169"/>
      <c r="C51" s="289"/>
      <c r="D51" s="289"/>
      <c r="E51" s="285"/>
      <c r="F51" s="285"/>
      <c r="G51" s="285"/>
      <c r="H51" s="285"/>
      <c r="I51" s="285"/>
      <c r="J51" s="285"/>
      <c r="K51" s="285">
        <v>0</v>
      </c>
      <c r="L51" s="285"/>
      <c r="M51" s="286">
        <f t="shared" si="7"/>
        <v>0</v>
      </c>
      <c r="N51" s="286"/>
      <c r="O51" s="285">
        <v>0</v>
      </c>
      <c r="P51" s="285"/>
      <c r="Q51" s="285">
        <v>0</v>
      </c>
      <c r="R51" s="285"/>
      <c r="S51" s="285">
        <v>0</v>
      </c>
      <c r="T51" s="285"/>
      <c r="U51" s="294"/>
      <c r="V51" s="294"/>
      <c r="W51" s="294"/>
      <c r="X51" s="294"/>
      <c r="Y51" s="294"/>
      <c r="Z51" s="313"/>
      <c r="AA51" s="313"/>
      <c r="AB51" s="313"/>
      <c r="AC51" s="313"/>
      <c r="AD51" s="313"/>
      <c r="AE51" s="313"/>
    </row>
    <row r="52" spans="1:31" s="167" customFormat="1" ht="19.5" customHeight="1">
      <c r="A52" s="150"/>
      <c r="B52" s="169"/>
      <c r="C52" s="289"/>
      <c r="D52" s="289"/>
      <c r="E52" s="285"/>
      <c r="F52" s="285"/>
      <c r="G52" s="285"/>
      <c r="H52" s="285"/>
      <c r="I52" s="285"/>
      <c r="J52" s="285"/>
      <c r="K52" s="285">
        <v>0</v>
      </c>
      <c r="L52" s="285"/>
      <c r="M52" s="286">
        <f t="shared" si="7"/>
        <v>0</v>
      </c>
      <c r="N52" s="286"/>
      <c r="O52" s="285">
        <v>0</v>
      </c>
      <c r="P52" s="285"/>
      <c r="Q52" s="285">
        <v>0</v>
      </c>
      <c r="R52" s="285"/>
      <c r="S52" s="285">
        <v>0</v>
      </c>
      <c r="T52" s="285"/>
      <c r="U52" s="294"/>
      <c r="V52" s="294"/>
      <c r="W52" s="294"/>
      <c r="X52" s="294"/>
      <c r="Y52" s="294"/>
      <c r="Z52" s="313"/>
      <c r="AA52" s="313"/>
      <c r="AB52" s="313"/>
      <c r="AC52" s="313"/>
      <c r="AD52" s="313"/>
      <c r="AE52" s="313"/>
    </row>
    <row r="53" spans="1:31" s="167" customFormat="1" ht="19.5" customHeight="1">
      <c r="A53" s="150"/>
      <c r="B53" s="169"/>
      <c r="C53" s="289"/>
      <c r="D53" s="289"/>
      <c r="E53" s="285"/>
      <c r="F53" s="285"/>
      <c r="G53" s="285"/>
      <c r="H53" s="285"/>
      <c r="I53" s="285"/>
      <c r="J53" s="285"/>
      <c r="K53" s="285">
        <v>0</v>
      </c>
      <c r="L53" s="285"/>
      <c r="M53" s="286">
        <f t="shared" si="7"/>
        <v>0</v>
      </c>
      <c r="N53" s="286"/>
      <c r="O53" s="285">
        <v>0</v>
      </c>
      <c r="P53" s="285"/>
      <c r="Q53" s="285">
        <v>0</v>
      </c>
      <c r="R53" s="285"/>
      <c r="S53" s="285">
        <v>0</v>
      </c>
      <c r="T53" s="285"/>
      <c r="U53" s="294"/>
      <c r="V53" s="294"/>
      <c r="W53" s="294"/>
      <c r="X53" s="294"/>
      <c r="Y53" s="294"/>
      <c r="Z53" s="313"/>
      <c r="AA53" s="313"/>
      <c r="AB53" s="313"/>
      <c r="AC53" s="313"/>
      <c r="AD53" s="313"/>
      <c r="AE53" s="313"/>
    </row>
    <row r="54" spans="1:31" s="167" customFormat="1" ht="19.5" customHeight="1">
      <c r="A54" s="150"/>
      <c r="B54" s="169"/>
      <c r="C54" s="289"/>
      <c r="D54" s="289"/>
      <c r="E54" s="285"/>
      <c r="F54" s="285"/>
      <c r="G54" s="285"/>
      <c r="H54" s="285"/>
      <c r="I54" s="285"/>
      <c r="J54" s="285"/>
      <c r="K54" s="285">
        <v>0</v>
      </c>
      <c r="L54" s="285"/>
      <c r="M54" s="286">
        <f t="shared" si="7"/>
        <v>0</v>
      </c>
      <c r="N54" s="286"/>
      <c r="O54" s="285">
        <v>0</v>
      </c>
      <c r="P54" s="285"/>
      <c r="Q54" s="285">
        <v>0</v>
      </c>
      <c r="R54" s="285"/>
      <c r="S54" s="285">
        <v>0</v>
      </c>
      <c r="T54" s="285"/>
      <c r="U54" s="294"/>
      <c r="V54" s="294"/>
      <c r="W54" s="294"/>
      <c r="X54" s="294"/>
      <c r="Y54" s="294"/>
      <c r="Z54" s="313"/>
      <c r="AA54" s="313"/>
      <c r="AB54" s="313"/>
      <c r="AC54" s="313"/>
      <c r="AD54" s="313"/>
      <c r="AE54" s="313"/>
    </row>
    <row r="55" spans="1:31" s="167" customFormat="1" ht="19.5" customHeight="1">
      <c r="A55" s="150"/>
      <c r="B55" s="169"/>
      <c r="C55" s="289"/>
      <c r="D55" s="289"/>
      <c r="E55" s="285"/>
      <c r="F55" s="285"/>
      <c r="G55" s="285"/>
      <c r="H55" s="285"/>
      <c r="I55" s="285"/>
      <c r="J55" s="285"/>
      <c r="K55" s="285">
        <v>0</v>
      </c>
      <c r="L55" s="285"/>
      <c r="M55" s="286">
        <f t="shared" si="7"/>
        <v>0</v>
      </c>
      <c r="N55" s="286"/>
      <c r="O55" s="285">
        <v>0</v>
      </c>
      <c r="P55" s="285"/>
      <c r="Q55" s="285">
        <v>0</v>
      </c>
      <c r="R55" s="285"/>
      <c r="S55" s="285">
        <v>0</v>
      </c>
      <c r="T55" s="285"/>
      <c r="U55" s="294"/>
      <c r="V55" s="294"/>
      <c r="W55" s="294"/>
      <c r="X55" s="294"/>
      <c r="Y55" s="294"/>
      <c r="Z55" s="313"/>
      <c r="AA55" s="313"/>
      <c r="AB55" s="313"/>
      <c r="AC55" s="313"/>
      <c r="AD55" s="313"/>
      <c r="AE55" s="313"/>
    </row>
    <row r="56" spans="1:31" s="167" customFormat="1" ht="19.5" customHeight="1">
      <c r="A56" s="274" t="s">
        <v>254</v>
      </c>
      <c r="B56" s="274"/>
      <c r="C56" s="274"/>
      <c r="D56" s="274"/>
      <c r="E56" s="283">
        <f>SUM(E49:E55)</f>
        <v>0</v>
      </c>
      <c r="F56" s="283"/>
      <c r="G56" s="283">
        <f>SUM(G49:G55)</f>
        <v>0</v>
      </c>
      <c r="H56" s="283"/>
      <c r="I56" s="283">
        <f>SUM(I49:I55)</f>
        <v>0</v>
      </c>
      <c r="J56" s="283"/>
      <c r="K56" s="283">
        <f>SUM(K49:K55)</f>
        <v>0</v>
      </c>
      <c r="L56" s="283"/>
      <c r="M56" s="283">
        <f>SUM(M49:M55)</f>
        <v>0</v>
      </c>
      <c r="N56" s="283"/>
      <c r="O56" s="283">
        <f>SUM(O49:O55)</f>
        <v>0</v>
      </c>
      <c r="P56" s="283"/>
      <c r="Q56" s="283">
        <f>SUM(Q49:Q55)</f>
        <v>0</v>
      </c>
      <c r="R56" s="283"/>
      <c r="S56" s="283">
        <f>SUM(S49:S55)</f>
        <v>0</v>
      </c>
      <c r="T56" s="283"/>
      <c r="U56" s="309"/>
      <c r="V56" s="309"/>
      <c r="W56" s="309"/>
      <c r="X56" s="309"/>
      <c r="Y56" s="309"/>
      <c r="Z56" s="310"/>
      <c r="AA56" s="310"/>
      <c r="AB56" s="310"/>
      <c r="AC56" s="310"/>
      <c r="AD56" s="310"/>
      <c r="AE56" s="310"/>
    </row>
    <row r="57" spans="1:21" ht="19.5" customHeight="1">
      <c r="A57" s="153"/>
      <c r="B57" s="153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</row>
    <row r="58" spans="2:26" s="170" customFormat="1" ht="19.5" customHeight="1">
      <c r="B58" s="292" t="s">
        <v>255</v>
      </c>
      <c r="C58" s="292"/>
      <c r="D58" s="292"/>
      <c r="E58" s="292"/>
      <c r="F58" s="292"/>
      <c r="G58" s="292"/>
      <c r="H58" s="292"/>
      <c r="I58" s="171"/>
      <c r="J58" s="171"/>
      <c r="K58" s="171"/>
      <c r="L58" s="311" t="s">
        <v>463</v>
      </c>
      <c r="M58" s="311"/>
      <c r="N58" s="311"/>
      <c r="O58" s="311"/>
      <c r="P58" s="311"/>
      <c r="Q58" s="172"/>
      <c r="R58" s="172"/>
      <c r="S58" s="172"/>
      <c r="T58" s="172"/>
      <c r="U58" s="172"/>
      <c r="V58" s="312" t="s">
        <v>160</v>
      </c>
      <c r="W58" s="312"/>
      <c r="X58" s="312"/>
      <c r="Y58" s="312"/>
      <c r="Z58" s="312"/>
    </row>
    <row r="59" spans="2:26" s="8" customFormat="1" ht="19.5" customHeight="1">
      <c r="B59" s="173"/>
      <c r="C59" s="8" t="s">
        <v>161</v>
      </c>
      <c r="E59" s="11"/>
      <c r="F59" s="11"/>
      <c r="G59" s="11"/>
      <c r="H59" s="11"/>
      <c r="I59" s="11"/>
      <c r="J59" s="11"/>
      <c r="K59" s="11"/>
      <c r="M59" s="173"/>
      <c r="N59" s="2" t="s">
        <v>162</v>
      </c>
      <c r="O59" s="173"/>
      <c r="Q59" s="11"/>
      <c r="R59" s="11"/>
      <c r="S59" s="11"/>
      <c r="V59" s="254" t="s">
        <v>464</v>
      </c>
      <c r="W59" s="254"/>
      <c r="X59" s="254"/>
      <c r="Y59" s="254"/>
      <c r="Z59" s="254"/>
    </row>
    <row r="60" spans="1:31" ht="19.5" customHeight="1">
      <c r="A60" s="280" t="s">
        <v>465</v>
      </c>
      <c r="B60" s="280"/>
      <c r="C60" s="280"/>
      <c r="D60" s="280"/>
      <c r="E60" s="280"/>
      <c r="F60" s="280"/>
      <c r="G60" s="280"/>
      <c r="H60" s="280"/>
      <c r="I60" s="280"/>
      <c r="J60" s="280"/>
      <c r="K60" s="280"/>
      <c r="L60" s="280"/>
      <c r="M60" s="280"/>
      <c r="N60" s="280"/>
      <c r="O60" s="280"/>
      <c r="P60" s="280"/>
      <c r="Q60" s="280"/>
      <c r="R60" s="280"/>
      <c r="S60" s="280"/>
      <c r="T60" s="280"/>
      <c r="U60" s="280"/>
      <c r="V60" s="280"/>
      <c r="W60" s="280"/>
      <c r="X60" s="280"/>
      <c r="Y60" s="280"/>
      <c r="Z60" s="280"/>
      <c r="AA60" s="280"/>
      <c r="AB60" s="280"/>
      <c r="AC60" s="280"/>
      <c r="AD60" s="280"/>
      <c r="AE60" s="280"/>
    </row>
    <row r="61" spans="2:21" ht="19.5" customHeight="1">
      <c r="B61" s="174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</row>
    <row r="62" spans="2:21" ht="18.75"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</row>
    <row r="63" s="175" customFormat="1" ht="18.75" customHeight="1">
      <c r="A63"/>
    </row>
    <row r="66" ht="19.5">
      <c r="B66" s="176"/>
    </row>
    <row r="67" ht="19.5">
      <c r="B67" s="176"/>
    </row>
    <row r="68" ht="19.5">
      <c r="B68" s="176"/>
    </row>
    <row r="69" ht="19.5">
      <c r="B69" s="176"/>
    </row>
    <row r="70" ht="19.5">
      <c r="B70" s="176"/>
    </row>
    <row r="71" ht="19.5">
      <c r="B71" s="176"/>
    </row>
    <row r="72" ht="19.5">
      <c r="B72" s="176"/>
    </row>
  </sheetData>
  <sheetProtection/>
  <mergeCells count="256">
    <mergeCell ref="AB1:AE1"/>
    <mergeCell ref="A4:A5"/>
    <mergeCell ref="B4:B5"/>
    <mergeCell ref="C4:F5"/>
    <mergeCell ref="G4:M5"/>
    <mergeCell ref="N4:Y4"/>
    <mergeCell ref="Z4:AB5"/>
    <mergeCell ref="AC4:AE5"/>
    <mergeCell ref="N5:Q5"/>
    <mergeCell ref="R5:U5"/>
    <mergeCell ref="V5:Y5"/>
    <mergeCell ref="C6:F6"/>
    <mergeCell ref="G6:M6"/>
    <mergeCell ref="N6:Q6"/>
    <mergeCell ref="R6:U6"/>
    <mergeCell ref="V6:Y6"/>
    <mergeCell ref="Z6:AB6"/>
    <mergeCell ref="AC6:AE6"/>
    <mergeCell ref="C7:F7"/>
    <mergeCell ref="G7:M7"/>
    <mergeCell ref="N7:Q7"/>
    <mergeCell ref="R7:U7"/>
    <mergeCell ref="V7:Y7"/>
    <mergeCell ref="Z7:AB7"/>
    <mergeCell ref="AC7:AE7"/>
    <mergeCell ref="AC9:AE9"/>
    <mergeCell ref="C8:F8"/>
    <mergeCell ref="G8:M8"/>
    <mergeCell ref="N8:Q8"/>
    <mergeCell ref="R8:U8"/>
    <mergeCell ref="V8:Y8"/>
    <mergeCell ref="Z8:AB8"/>
    <mergeCell ref="R10:U10"/>
    <mergeCell ref="V10:Y10"/>
    <mergeCell ref="Z10:AB10"/>
    <mergeCell ref="AC8:AE8"/>
    <mergeCell ref="C9:F9"/>
    <mergeCell ref="G9:M9"/>
    <mergeCell ref="N9:Q9"/>
    <mergeCell ref="R9:U9"/>
    <mergeCell ref="V9:Y9"/>
    <mergeCell ref="Z9:AB9"/>
    <mergeCell ref="AC10:AE10"/>
    <mergeCell ref="A11:M11"/>
    <mergeCell ref="N11:Q11"/>
    <mergeCell ref="R11:U11"/>
    <mergeCell ref="V11:Y11"/>
    <mergeCell ref="Z11:AB11"/>
    <mergeCell ref="AC11:AE11"/>
    <mergeCell ref="C10:F10"/>
    <mergeCell ref="G10:M10"/>
    <mergeCell ref="N10:Q10"/>
    <mergeCell ref="A15:A17"/>
    <mergeCell ref="B15:B17"/>
    <mergeCell ref="C15:F17"/>
    <mergeCell ref="G15:M17"/>
    <mergeCell ref="N15:P17"/>
    <mergeCell ref="Q15:Y15"/>
    <mergeCell ref="Z15:AB17"/>
    <mergeCell ref="AC15:AE17"/>
    <mergeCell ref="Q16:S17"/>
    <mergeCell ref="T16:V17"/>
    <mergeCell ref="W16:Y17"/>
    <mergeCell ref="C18:F18"/>
    <mergeCell ref="G18:M18"/>
    <mergeCell ref="N18:P18"/>
    <mergeCell ref="Q18:S18"/>
    <mergeCell ref="T18:V18"/>
    <mergeCell ref="W18:Y18"/>
    <mergeCell ref="Z18:AB18"/>
    <mergeCell ref="AC18:AE18"/>
    <mergeCell ref="C19:F19"/>
    <mergeCell ref="G19:M19"/>
    <mergeCell ref="N19:P19"/>
    <mergeCell ref="Q19:S19"/>
    <mergeCell ref="T19:V19"/>
    <mergeCell ref="W19:Y19"/>
    <mergeCell ref="Z19:AB19"/>
    <mergeCell ref="AC19:AE19"/>
    <mergeCell ref="C20:F20"/>
    <mergeCell ref="G20:M20"/>
    <mergeCell ref="N20:P20"/>
    <mergeCell ref="Q20:S20"/>
    <mergeCell ref="T20:V20"/>
    <mergeCell ref="W20:Y20"/>
    <mergeCell ref="Z20:AB20"/>
    <mergeCell ref="AC20:AE20"/>
    <mergeCell ref="Z22:AB22"/>
    <mergeCell ref="AC22:AE22"/>
    <mergeCell ref="C21:F21"/>
    <mergeCell ref="G21:M21"/>
    <mergeCell ref="N21:P21"/>
    <mergeCell ref="Q21:S21"/>
    <mergeCell ref="T21:V21"/>
    <mergeCell ref="W21:Y21"/>
    <mergeCell ref="W23:Y23"/>
    <mergeCell ref="Z23:AB23"/>
    <mergeCell ref="Z21:AB21"/>
    <mergeCell ref="AC21:AE21"/>
    <mergeCell ref="C22:F22"/>
    <mergeCell ref="G22:M22"/>
    <mergeCell ref="N22:P22"/>
    <mergeCell ref="Q22:S22"/>
    <mergeCell ref="T22:V22"/>
    <mergeCell ref="W22:Y22"/>
    <mergeCell ref="H29:K29"/>
    <mergeCell ref="A23:M23"/>
    <mergeCell ref="N23:P23"/>
    <mergeCell ref="Q23:S23"/>
    <mergeCell ref="T23:V23"/>
    <mergeCell ref="V29:V30"/>
    <mergeCell ref="AC23:AE23"/>
    <mergeCell ref="A28:A30"/>
    <mergeCell ref="B28:F30"/>
    <mergeCell ref="G28:K28"/>
    <mergeCell ref="L28:P28"/>
    <mergeCell ref="Q28:U28"/>
    <mergeCell ref="V28:Z28"/>
    <mergeCell ref="AA28:AE28"/>
    <mergeCell ref="AA29:AA30"/>
    <mergeCell ref="G29:G30"/>
    <mergeCell ref="AB29:AE29"/>
    <mergeCell ref="B31:F31"/>
    <mergeCell ref="B32:F32"/>
    <mergeCell ref="B33:F33"/>
    <mergeCell ref="B34:F34"/>
    <mergeCell ref="L29:L30"/>
    <mergeCell ref="M29:P29"/>
    <mergeCell ref="Q29:Q30"/>
    <mergeCell ref="R29:U29"/>
    <mergeCell ref="W29:Z29"/>
    <mergeCell ref="B35:F35"/>
    <mergeCell ref="B36:F36"/>
    <mergeCell ref="B37:F37"/>
    <mergeCell ref="B38:F38"/>
    <mergeCell ref="A39:F39"/>
    <mergeCell ref="A40:F40"/>
    <mergeCell ref="A45:A47"/>
    <mergeCell ref="B45:B47"/>
    <mergeCell ref="C45:D47"/>
    <mergeCell ref="E45:F47"/>
    <mergeCell ref="G45:H47"/>
    <mergeCell ref="I45:J47"/>
    <mergeCell ref="K45:T45"/>
    <mergeCell ref="U45:Y47"/>
    <mergeCell ref="Z45:AE47"/>
    <mergeCell ref="K46:L47"/>
    <mergeCell ref="M46:N47"/>
    <mergeCell ref="O46:T46"/>
    <mergeCell ref="O47:P47"/>
    <mergeCell ref="Q47:R47"/>
    <mergeCell ref="S47:T47"/>
    <mergeCell ref="C48:D48"/>
    <mergeCell ref="E48:F48"/>
    <mergeCell ref="G48:H48"/>
    <mergeCell ref="I48:J48"/>
    <mergeCell ref="K48:L48"/>
    <mergeCell ref="M48:N48"/>
    <mergeCell ref="O48:P48"/>
    <mergeCell ref="Q48:R48"/>
    <mergeCell ref="S48:T48"/>
    <mergeCell ref="U48:Y48"/>
    <mergeCell ref="Z48:AE48"/>
    <mergeCell ref="C49:D49"/>
    <mergeCell ref="E49:F49"/>
    <mergeCell ref="G49:H49"/>
    <mergeCell ref="I49:J49"/>
    <mergeCell ref="K49:L49"/>
    <mergeCell ref="M49:N49"/>
    <mergeCell ref="O49:P49"/>
    <mergeCell ref="Q49:R49"/>
    <mergeCell ref="S49:T49"/>
    <mergeCell ref="U49:Y49"/>
    <mergeCell ref="Z49:AE49"/>
    <mergeCell ref="C50:D50"/>
    <mergeCell ref="E50:F50"/>
    <mergeCell ref="G50:H50"/>
    <mergeCell ref="I50:J50"/>
    <mergeCell ref="K50:L50"/>
    <mergeCell ref="M50:N50"/>
    <mergeCell ref="O50:P50"/>
    <mergeCell ref="Q50:R50"/>
    <mergeCell ref="S50:T50"/>
    <mergeCell ref="U50:Y50"/>
    <mergeCell ref="Z50:AE50"/>
    <mergeCell ref="C51:D51"/>
    <mergeCell ref="E51:F51"/>
    <mergeCell ref="G51:H51"/>
    <mergeCell ref="I51:J51"/>
    <mergeCell ref="K51:L51"/>
    <mergeCell ref="M51:N51"/>
    <mergeCell ref="O51:P51"/>
    <mergeCell ref="Q51:R51"/>
    <mergeCell ref="S51:T51"/>
    <mergeCell ref="U51:Y51"/>
    <mergeCell ref="Z51:AE51"/>
    <mergeCell ref="C52:D52"/>
    <mergeCell ref="E52:F52"/>
    <mergeCell ref="G52:H52"/>
    <mergeCell ref="I52:J52"/>
    <mergeCell ref="K52:L52"/>
    <mergeCell ref="M52:N52"/>
    <mergeCell ref="O52:P52"/>
    <mergeCell ref="Q52:R52"/>
    <mergeCell ref="S52:T52"/>
    <mergeCell ref="U52:Y52"/>
    <mergeCell ref="Z52:AE52"/>
    <mergeCell ref="C53:D53"/>
    <mergeCell ref="E53:F53"/>
    <mergeCell ref="G53:H53"/>
    <mergeCell ref="I53:J53"/>
    <mergeCell ref="K53:L53"/>
    <mergeCell ref="M53:N53"/>
    <mergeCell ref="O53:P53"/>
    <mergeCell ref="Q53:R53"/>
    <mergeCell ref="S53:T53"/>
    <mergeCell ref="U53:Y53"/>
    <mergeCell ref="Z53:AE53"/>
    <mergeCell ref="C54:D54"/>
    <mergeCell ref="E54:F54"/>
    <mergeCell ref="G54:H54"/>
    <mergeCell ref="I54:J54"/>
    <mergeCell ref="K54:L54"/>
    <mergeCell ref="M54:N54"/>
    <mergeCell ref="O54:P54"/>
    <mergeCell ref="Q54:R54"/>
    <mergeCell ref="S54:T54"/>
    <mergeCell ref="U54:Y54"/>
    <mergeCell ref="Z54:AE54"/>
    <mergeCell ref="C55:D55"/>
    <mergeCell ref="E55:F55"/>
    <mergeCell ref="G55:H55"/>
    <mergeCell ref="I55:J55"/>
    <mergeCell ref="K55:L55"/>
    <mergeCell ref="M55:N55"/>
    <mergeCell ref="O55:P55"/>
    <mergeCell ref="Q55:R55"/>
    <mergeCell ref="S55:T55"/>
    <mergeCell ref="U55:Y55"/>
    <mergeCell ref="Z55:AE55"/>
    <mergeCell ref="A56:D56"/>
    <mergeCell ref="E56:F56"/>
    <mergeCell ref="G56:H56"/>
    <mergeCell ref="I56:J56"/>
    <mergeCell ref="K56:L56"/>
    <mergeCell ref="M56:N56"/>
    <mergeCell ref="V59:Z59"/>
    <mergeCell ref="A60:AE60"/>
    <mergeCell ref="O56:P56"/>
    <mergeCell ref="Q56:R56"/>
    <mergeCell ref="S56:T56"/>
    <mergeCell ref="U56:Y56"/>
    <mergeCell ref="Z56:AE56"/>
    <mergeCell ref="B58:H58"/>
    <mergeCell ref="L58:P58"/>
    <mergeCell ref="V58:Z58"/>
  </mergeCells>
  <printOptions/>
  <pageMargins left="1.18125" right="0.39375" top="0.7875" bottom="0.7875" header="0.4722222222222222" footer="0.5118055555555555"/>
  <pageSetup horizontalDpi="300" verticalDpi="300" orientation="landscape" paperSize="9" scale="35" r:id="rId1"/>
  <headerFooter alignWithMargins="0">
    <oddHeader>&amp;C&amp;"Times New Roman,Обычный"&amp;14 15&amp;R&amp;"Times New Roman,Обычный"&amp;14Продовження додатка 1
Таблиця 6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O120"/>
  <sheetViews>
    <sheetView view="pageBreakPreview" zoomScale="69" zoomScaleNormal="75" zoomScaleSheetLayoutView="69" zoomScalePageLayoutView="0" workbookViewId="0" topLeftCell="A100">
      <selection activeCell="H83" sqref="H83"/>
    </sheetView>
  </sheetViews>
  <sheetFormatPr defaultColWidth="11.625" defaultRowHeight="12.75"/>
  <cols>
    <col min="1" max="1" width="25.375" style="0" customWidth="1"/>
    <col min="2" max="2" width="13.625" style="0" customWidth="1"/>
    <col min="3" max="4" width="11.625" style="0" customWidth="1"/>
    <col min="5" max="5" width="16.875" style="0" customWidth="1"/>
    <col min="6" max="6" width="18.125" style="0" customWidth="1"/>
    <col min="7" max="7" width="18.25390625" style="0" customWidth="1"/>
    <col min="8" max="14" width="11.625" style="0" customWidth="1"/>
    <col min="15" max="15" width="8.625" style="0" customWidth="1"/>
  </cols>
  <sheetData>
    <row r="1" s="177" customFormat="1" ht="15"/>
    <row r="2" spans="1:15" s="177" customFormat="1" ht="45.75" customHeight="1">
      <c r="A2" s="353" t="s">
        <v>551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</row>
    <row r="3" spans="1:15" s="177" customFormat="1" ht="32.25" customHeight="1">
      <c r="A3" s="354" t="s">
        <v>466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</row>
    <row r="4" spans="1:15" s="177" customFormat="1" ht="198.75" customHeight="1">
      <c r="A4" s="334" t="s">
        <v>467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</row>
    <row r="5" spans="1:15" s="177" customFormat="1" ht="20.25" customHeight="1">
      <c r="A5" s="355" t="s">
        <v>468</v>
      </c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</row>
    <row r="6" spans="1:15" s="177" customFormat="1" ht="30.75" customHeight="1">
      <c r="A6" s="356" t="s">
        <v>593</v>
      </c>
      <c r="B6" s="356"/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6"/>
      <c r="O6" s="356"/>
    </row>
    <row r="7" spans="1:15" s="177" customFormat="1" ht="30.75" customHeight="1">
      <c r="A7" s="351" t="s">
        <v>535</v>
      </c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</row>
    <row r="8" spans="1:15" s="177" customFormat="1" ht="13.5" customHeight="1">
      <c r="A8" s="350" t="s">
        <v>525</v>
      </c>
      <c r="B8" s="350"/>
      <c r="C8" s="350"/>
      <c r="D8" s="350"/>
      <c r="E8" s="350"/>
      <c r="F8" s="350"/>
      <c r="G8" s="350"/>
      <c r="H8" s="350"/>
      <c r="I8" s="350"/>
      <c r="J8" s="350"/>
      <c r="K8" s="350"/>
      <c r="L8" s="350"/>
      <c r="M8" s="350"/>
      <c r="N8" s="350"/>
      <c r="O8" s="350"/>
    </row>
    <row r="9" spans="1:15" s="177" customFormat="1" ht="15.75" customHeight="1">
      <c r="A9" s="349" t="s">
        <v>526</v>
      </c>
      <c r="B9" s="349"/>
      <c r="C9" s="349"/>
      <c r="D9" s="349"/>
      <c r="E9" s="349"/>
      <c r="F9" s="349"/>
      <c r="G9" s="349"/>
      <c r="H9" s="349"/>
      <c r="I9" s="349"/>
      <c r="J9" s="349"/>
      <c r="K9" s="349"/>
      <c r="L9" s="349"/>
      <c r="M9" s="349"/>
      <c r="N9" s="349"/>
      <c r="O9" s="349"/>
    </row>
    <row r="10" spans="1:15" s="177" customFormat="1" ht="15" customHeight="1">
      <c r="A10" s="349" t="s">
        <v>527</v>
      </c>
      <c r="B10" s="349"/>
      <c r="C10" s="349"/>
      <c r="D10" s="349"/>
      <c r="E10" s="349"/>
      <c r="F10" s="349"/>
      <c r="G10" s="349"/>
      <c r="H10" s="349"/>
      <c r="I10" s="349"/>
      <c r="J10" s="349"/>
      <c r="K10" s="349"/>
      <c r="L10" s="349"/>
      <c r="M10" s="349"/>
      <c r="N10" s="349"/>
      <c r="O10" s="349"/>
    </row>
    <row r="11" spans="1:15" s="177" customFormat="1" ht="29.25" customHeight="1">
      <c r="A11" s="351" t="s">
        <v>548</v>
      </c>
      <c r="B11" s="351"/>
      <c r="C11" s="351"/>
      <c r="D11" s="351"/>
      <c r="E11" s="351"/>
      <c r="F11" s="351"/>
      <c r="G11" s="351"/>
      <c r="H11" s="351"/>
      <c r="I11" s="351"/>
      <c r="J11" s="351"/>
      <c r="K11" s="351"/>
      <c r="L11" s="351"/>
      <c r="M11" s="351"/>
      <c r="N11" s="351"/>
      <c r="O11" s="351"/>
    </row>
    <row r="12" spans="1:15" s="177" customFormat="1" ht="15" customHeight="1">
      <c r="A12" s="349" t="s">
        <v>528</v>
      </c>
      <c r="B12" s="349"/>
      <c r="C12" s="349"/>
      <c r="D12" s="349"/>
      <c r="E12" s="349"/>
      <c r="F12" s="349"/>
      <c r="G12" s="349"/>
      <c r="H12" s="349"/>
      <c r="I12" s="349"/>
      <c r="J12" s="349"/>
      <c r="K12" s="349"/>
      <c r="L12" s="349"/>
      <c r="M12" s="349"/>
      <c r="N12" s="349"/>
      <c r="O12" s="349"/>
    </row>
    <row r="13" spans="1:15" s="177" customFormat="1" ht="15" customHeight="1">
      <c r="A13" s="352"/>
      <c r="B13" s="352"/>
      <c r="C13" s="352"/>
      <c r="D13" s="352"/>
      <c r="E13" s="352"/>
      <c r="F13" s="352"/>
      <c r="G13" s="352"/>
      <c r="H13" s="352"/>
      <c r="I13" s="352"/>
      <c r="J13" s="352"/>
      <c r="K13" s="352"/>
      <c r="L13" s="352"/>
      <c r="M13" s="352"/>
      <c r="N13" s="352"/>
      <c r="O13" s="352"/>
    </row>
    <row r="14" spans="1:15" s="177" customFormat="1" ht="15" customHeight="1">
      <c r="A14" s="349" t="s">
        <v>529</v>
      </c>
      <c r="B14" s="349"/>
      <c r="C14" s="349"/>
      <c r="D14" s="349"/>
      <c r="E14" s="349"/>
      <c r="F14" s="349"/>
      <c r="G14" s="349"/>
      <c r="H14" s="349"/>
      <c r="I14" s="349"/>
      <c r="J14" s="349"/>
      <c r="K14" s="349"/>
      <c r="L14" s="349"/>
      <c r="M14" s="349"/>
      <c r="N14" s="349"/>
      <c r="O14" s="349"/>
    </row>
    <row r="15" spans="1:15" s="177" customFormat="1" ht="15.75" customHeight="1">
      <c r="A15" s="349" t="s">
        <v>469</v>
      </c>
      <c r="B15" s="349"/>
      <c r="C15" s="349"/>
      <c r="D15" s="349"/>
      <c r="E15" s="349"/>
      <c r="F15" s="349"/>
      <c r="G15" s="349"/>
      <c r="H15" s="349"/>
      <c r="I15" s="349"/>
      <c r="J15" s="349"/>
      <c r="K15" s="349"/>
      <c r="L15" s="349"/>
      <c r="M15" s="349"/>
      <c r="N15" s="349"/>
      <c r="O15" s="349"/>
    </row>
    <row r="16" spans="1:15" s="177" customFormat="1" ht="15.75">
      <c r="A16" s="178"/>
      <c r="B16" s="178"/>
      <c r="C16" s="178"/>
      <c r="D16" s="178"/>
      <c r="E16" s="178"/>
      <c r="F16" s="178"/>
      <c r="G16" s="179" t="s">
        <v>470</v>
      </c>
      <c r="H16" s="178"/>
      <c r="I16" s="178"/>
      <c r="J16" s="178"/>
      <c r="K16" s="178"/>
      <c r="L16" s="178"/>
      <c r="M16" s="178"/>
      <c r="N16" s="178"/>
      <c r="O16" s="178"/>
    </row>
    <row r="17" spans="1:15" s="177" customFormat="1" ht="15" customHeight="1">
      <c r="A17" s="341" t="s">
        <v>46</v>
      </c>
      <c r="B17" s="341" t="s">
        <v>567</v>
      </c>
      <c r="C17" s="341" t="s">
        <v>515</v>
      </c>
      <c r="D17" s="341" t="s">
        <v>568</v>
      </c>
      <c r="E17" s="341" t="s">
        <v>569</v>
      </c>
      <c r="F17" s="341" t="s">
        <v>570</v>
      </c>
      <c r="G17" s="341" t="s">
        <v>571</v>
      </c>
      <c r="H17" s="178"/>
      <c r="I17" s="178"/>
      <c r="J17" s="178"/>
      <c r="K17" s="178"/>
      <c r="L17" s="178"/>
      <c r="M17" s="178"/>
      <c r="N17" s="178"/>
      <c r="O17" s="178"/>
    </row>
    <row r="18" spans="1:15" s="177" customFormat="1" ht="79.5" customHeight="1">
      <c r="A18" s="341"/>
      <c r="B18" s="341"/>
      <c r="C18" s="341"/>
      <c r="D18" s="341" t="s">
        <v>471</v>
      </c>
      <c r="E18" s="341"/>
      <c r="F18" s="341"/>
      <c r="G18" s="341"/>
      <c r="H18" s="178"/>
      <c r="I18" s="178"/>
      <c r="J18" s="178"/>
      <c r="K18" s="178"/>
      <c r="L18" s="178"/>
      <c r="M18" s="178"/>
      <c r="N18" s="178"/>
      <c r="O18" s="178"/>
    </row>
    <row r="19" spans="1:15" s="177" customFormat="1" ht="75">
      <c r="A19" s="180" t="s">
        <v>472</v>
      </c>
      <c r="B19" s="181">
        <f>'I. Фін результат'!C7</f>
        <v>1066.7</v>
      </c>
      <c r="C19" s="181">
        <f>'I. Фін результат'!D7</f>
        <v>1485</v>
      </c>
      <c r="D19" s="181">
        <f>'I. Фін результат'!E7</f>
        <v>1351.4</v>
      </c>
      <c r="E19" s="181">
        <f>'I. Фін результат'!F7</f>
        <v>1963.8</v>
      </c>
      <c r="F19" s="181">
        <f aca="true" t="shared" si="0" ref="F19:F25">E19-B19</f>
        <v>897.0999999999999</v>
      </c>
      <c r="G19" s="181">
        <f aca="true" t="shared" si="1" ref="G19:G25">E19-C19</f>
        <v>478.79999999999995</v>
      </c>
      <c r="H19" s="178"/>
      <c r="I19" s="178"/>
      <c r="J19" s="178"/>
      <c r="K19" s="178"/>
      <c r="L19" s="178"/>
      <c r="M19" s="178"/>
      <c r="N19" s="178"/>
      <c r="O19" s="178"/>
    </row>
    <row r="20" spans="1:15" s="177" customFormat="1" ht="37.5">
      <c r="A20" s="182" t="s">
        <v>473</v>
      </c>
      <c r="B20" s="183">
        <v>101</v>
      </c>
      <c r="C20" s="183">
        <v>0</v>
      </c>
      <c r="D20" s="183">
        <v>0</v>
      </c>
      <c r="E20" s="183">
        <v>0</v>
      </c>
      <c r="F20" s="181">
        <f t="shared" si="0"/>
        <v>-101</v>
      </c>
      <c r="G20" s="181">
        <f t="shared" si="1"/>
        <v>0</v>
      </c>
      <c r="H20" s="178"/>
      <c r="I20" s="178"/>
      <c r="J20" s="178"/>
      <c r="K20" s="178"/>
      <c r="L20" s="178"/>
      <c r="M20" s="178"/>
      <c r="N20" s="178"/>
      <c r="O20" s="178"/>
    </row>
    <row r="21" spans="1:15" s="177" customFormat="1" ht="37.5">
      <c r="A21" s="182" t="s">
        <v>474</v>
      </c>
      <c r="B21" s="183">
        <v>37.1</v>
      </c>
      <c r="C21" s="183">
        <v>65</v>
      </c>
      <c r="D21" s="183">
        <v>70.1</v>
      </c>
      <c r="E21" s="183">
        <v>150</v>
      </c>
      <c r="F21" s="181">
        <f t="shared" si="0"/>
        <v>112.9</v>
      </c>
      <c r="G21" s="181">
        <f t="shared" si="1"/>
        <v>85</v>
      </c>
      <c r="H21" s="178"/>
      <c r="I21" s="178"/>
      <c r="J21" s="178"/>
      <c r="K21" s="178"/>
      <c r="L21" s="178"/>
      <c r="M21" s="178"/>
      <c r="N21" s="178"/>
      <c r="O21" s="178"/>
    </row>
    <row r="22" spans="1:15" s="177" customFormat="1" ht="37.5">
      <c r="A22" s="182" t="s">
        <v>475</v>
      </c>
      <c r="B22" s="183">
        <v>67.9</v>
      </c>
      <c r="C22" s="183">
        <v>90</v>
      </c>
      <c r="D22" s="183">
        <v>162</v>
      </c>
      <c r="E22" s="183">
        <v>340</v>
      </c>
      <c r="F22" s="181">
        <f t="shared" si="0"/>
        <v>272.1</v>
      </c>
      <c r="G22" s="181">
        <f t="shared" si="1"/>
        <v>250</v>
      </c>
      <c r="H22" s="178"/>
      <c r="I22" s="178"/>
      <c r="J22" s="178"/>
      <c r="K22" s="178"/>
      <c r="L22" s="178"/>
      <c r="M22" s="178"/>
      <c r="N22" s="178"/>
      <c r="O22" s="178"/>
    </row>
    <row r="23" spans="1:15" s="177" customFormat="1" ht="131.25">
      <c r="A23" s="182" t="s">
        <v>476</v>
      </c>
      <c r="B23" s="183">
        <v>12.6</v>
      </c>
      <c r="C23" s="183">
        <v>15</v>
      </c>
      <c r="D23" s="183">
        <v>14.9</v>
      </c>
      <c r="E23" s="183">
        <v>32</v>
      </c>
      <c r="F23" s="181">
        <f t="shared" si="0"/>
        <v>19.4</v>
      </c>
      <c r="G23" s="181">
        <f t="shared" si="1"/>
        <v>17</v>
      </c>
      <c r="H23" s="178"/>
      <c r="I23" s="178"/>
      <c r="J23" s="178"/>
      <c r="K23" s="178"/>
      <c r="L23" s="178"/>
      <c r="M23" s="178"/>
      <c r="N23" s="178"/>
      <c r="O23" s="178"/>
    </row>
    <row r="24" spans="1:15" s="177" customFormat="1" ht="93.75">
      <c r="A24" s="182" t="s">
        <v>477</v>
      </c>
      <c r="B24" s="183">
        <v>559</v>
      </c>
      <c r="C24" s="183">
        <v>1315</v>
      </c>
      <c r="D24" s="183">
        <v>1104.4</v>
      </c>
      <c r="E24" s="183">
        <v>1441.8</v>
      </c>
      <c r="F24" s="181">
        <f t="shared" si="0"/>
        <v>882.8</v>
      </c>
      <c r="G24" s="181">
        <f t="shared" si="1"/>
        <v>126.79999999999995</v>
      </c>
      <c r="H24" s="178"/>
      <c r="I24" s="178"/>
      <c r="J24" s="178"/>
      <c r="K24" s="178"/>
      <c r="L24" s="178"/>
      <c r="M24" s="178"/>
      <c r="N24" s="178"/>
      <c r="O24" s="178"/>
    </row>
    <row r="25" spans="1:15" s="177" customFormat="1" ht="40.5" customHeight="1">
      <c r="A25" s="184" t="s">
        <v>478</v>
      </c>
      <c r="B25" s="185">
        <v>237.5</v>
      </c>
      <c r="C25" s="185">
        <f>'I. Фін результат'!D49</f>
        <v>402</v>
      </c>
      <c r="D25" s="185">
        <f>'I. Фін результат'!E49</f>
        <v>402</v>
      </c>
      <c r="E25" s="185">
        <f>'I. Фін результат'!F49</f>
        <v>502</v>
      </c>
      <c r="F25" s="181">
        <f t="shared" si="0"/>
        <v>264.5</v>
      </c>
      <c r="G25" s="181">
        <f t="shared" si="1"/>
        <v>100</v>
      </c>
      <c r="H25" s="178"/>
      <c r="I25" s="178"/>
      <c r="J25" s="178"/>
      <c r="K25" s="178"/>
      <c r="L25" s="178"/>
      <c r="M25" s="178"/>
      <c r="N25" s="178"/>
      <c r="O25" s="178"/>
    </row>
    <row r="26" spans="1:15" s="177" customFormat="1" ht="18.75">
      <c r="A26" s="186" t="s">
        <v>479</v>
      </c>
      <c r="B26" s="187">
        <f>B19+B25</f>
        <v>1304.2</v>
      </c>
      <c r="C26" s="187">
        <f>C19+C25</f>
        <v>1887</v>
      </c>
      <c r="D26" s="187">
        <f>D19+D25</f>
        <v>1753.4</v>
      </c>
      <c r="E26" s="187">
        <f>E19+E25</f>
        <v>2465.8</v>
      </c>
      <c r="F26" s="188">
        <f>C26-B26</f>
        <v>582.8</v>
      </c>
      <c r="G26" s="188">
        <f>C26-D26</f>
        <v>133.5999999999999</v>
      </c>
      <c r="H26" s="178"/>
      <c r="I26" s="178"/>
      <c r="J26" s="178"/>
      <c r="K26" s="178"/>
      <c r="L26" s="178"/>
      <c r="M26" s="178"/>
      <c r="N26" s="178"/>
      <c r="O26" s="178"/>
    </row>
    <row r="27" spans="1:15" s="177" customFormat="1" ht="15" customHeight="1">
      <c r="A27" s="347" t="s">
        <v>480</v>
      </c>
      <c r="B27" s="347"/>
      <c r="C27" s="347"/>
      <c r="D27" s="347"/>
      <c r="E27" s="347"/>
      <c r="F27" s="347"/>
      <c r="G27" s="347"/>
      <c r="H27" s="347"/>
      <c r="I27" s="347"/>
      <c r="J27" s="347"/>
      <c r="K27" s="347"/>
      <c r="L27" s="347"/>
      <c r="M27" s="347"/>
      <c r="N27" s="347"/>
      <c r="O27" s="347"/>
    </row>
    <row r="28" spans="1:15" s="177" customFormat="1" ht="15.75">
      <c r="A28" s="348" t="s">
        <v>594</v>
      </c>
      <c r="B28" s="348"/>
      <c r="C28" s="348"/>
      <c r="D28" s="348"/>
      <c r="E28" s="348"/>
      <c r="F28" s="348"/>
      <c r="G28" s="348"/>
      <c r="H28" s="348"/>
      <c r="I28" s="348"/>
      <c r="J28" s="348"/>
      <c r="K28" s="348"/>
      <c r="L28" s="348"/>
      <c r="M28" s="348"/>
      <c r="N28" s="348"/>
      <c r="O28" s="189"/>
    </row>
    <row r="29" spans="1:15" s="177" customFormat="1" ht="15.75">
      <c r="A29" s="189"/>
      <c r="B29" s="189"/>
      <c r="C29" s="189"/>
      <c r="D29" s="189"/>
      <c r="E29" s="189"/>
      <c r="F29" s="189"/>
      <c r="G29" s="190" t="s">
        <v>481</v>
      </c>
      <c r="H29" s="189"/>
      <c r="I29" s="189"/>
      <c r="J29" s="189"/>
      <c r="K29" s="189"/>
      <c r="L29" s="189"/>
      <c r="M29" s="189"/>
      <c r="N29" s="189"/>
      <c r="O29" s="189"/>
    </row>
    <row r="30" spans="1:15" s="177" customFormat="1" ht="96.75" customHeight="1">
      <c r="A30" s="342" t="s">
        <v>46</v>
      </c>
      <c r="B30" s="342" t="s">
        <v>567</v>
      </c>
      <c r="C30" s="342" t="s">
        <v>515</v>
      </c>
      <c r="D30" s="342" t="s">
        <v>568</v>
      </c>
      <c r="E30" s="342" t="s">
        <v>569</v>
      </c>
      <c r="F30" s="342" t="s">
        <v>570</v>
      </c>
      <c r="G30" s="342" t="s">
        <v>571</v>
      </c>
      <c r="H30" s="189"/>
      <c r="I30" s="189"/>
      <c r="J30" s="189"/>
      <c r="K30" s="189"/>
      <c r="L30" s="189"/>
      <c r="M30" s="189"/>
      <c r="N30" s="189"/>
      <c r="O30" s="189"/>
    </row>
    <row r="31" spans="1:15" s="177" customFormat="1" ht="96.75" customHeight="1">
      <c r="A31" s="342"/>
      <c r="B31" s="342"/>
      <c r="C31" s="342"/>
      <c r="D31" s="342" t="s">
        <v>471</v>
      </c>
      <c r="E31" s="342"/>
      <c r="F31" s="342"/>
      <c r="G31" s="342"/>
      <c r="H31" s="189"/>
      <c r="I31" s="189"/>
      <c r="J31" s="189"/>
      <c r="K31" s="189"/>
      <c r="L31" s="189"/>
      <c r="M31" s="189"/>
      <c r="N31" s="189"/>
      <c r="O31" s="189"/>
    </row>
    <row r="32" spans="1:15" s="177" customFormat="1" ht="61.5" customHeight="1">
      <c r="A32" s="191" t="s">
        <v>59</v>
      </c>
      <c r="B32" s="192">
        <f>B38+B37+B35+B34+B33</f>
        <v>910.7</v>
      </c>
      <c r="C32" s="192">
        <f>C38+C37+C35+C34+C33+C36</f>
        <v>1351.5</v>
      </c>
      <c r="D32" s="192">
        <f>D38+D37+D35+D34+D33+D36</f>
        <v>1192.5</v>
      </c>
      <c r="E32" s="192">
        <f>E38+E37+E35+E34+E33+E36</f>
        <v>1381</v>
      </c>
      <c r="F32" s="192">
        <f>F38+F37+F35+F34+F33</f>
        <v>467.2999999999999</v>
      </c>
      <c r="G32" s="192">
        <f>G38+G37+G35+G34+G33+G36</f>
        <v>29.499999999999943</v>
      </c>
      <c r="H32" s="193"/>
      <c r="I32" s="193"/>
      <c r="J32" s="193"/>
      <c r="K32" s="193"/>
      <c r="L32" s="193"/>
      <c r="M32" s="193"/>
      <c r="N32" s="193"/>
      <c r="O32" s="193"/>
    </row>
    <row r="33" spans="1:15" s="177" customFormat="1" ht="31.5">
      <c r="A33" s="194" t="s">
        <v>482</v>
      </c>
      <c r="B33" s="195">
        <f>'I. Фін результат'!C11*(-1)</f>
        <v>88.3</v>
      </c>
      <c r="C33" s="195">
        <f>'I. Фін результат'!D11*(-1)</f>
        <v>120</v>
      </c>
      <c r="D33" s="195">
        <f>'I. Фін результат'!E11*(-1)</f>
        <v>116.8</v>
      </c>
      <c r="E33" s="195">
        <f>'I. Фін результат'!F11*(-1)</f>
        <v>140</v>
      </c>
      <c r="F33" s="196">
        <f aca="true" t="shared" si="2" ref="F33:F39">E33-B33</f>
        <v>51.7</v>
      </c>
      <c r="G33" s="196">
        <f aca="true" t="shared" si="3" ref="G33:G39">E33-C33</f>
        <v>20</v>
      </c>
      <c r="H33" s="193"/>
      <c r="I33" s="193"/>
      <c r="J33" s="193"/>
      <c r="K33" s="193"/>
      <c r="L33" s="193"/>
      <c r="M33" s="193"/>
      <c r="N33" s="193"/>
      <c r="O33" s="193"/>
    </row>
    <row r="34" spans="1:15" s="177" customFormat="1" ht="15.75">
      <c r="A34" s="194" t="s">
        <v>192</v>
      </c>
      <c r="B34" s="195">
        <v>642.2</v>
      </c>
      <c r="C34" s="195">
        <v>844.1</v>
      </c>
      <c r="D34" s="195">
        <v>794</v>
      </c>
      <c r="E34" s="195">
        <v>896.4</v>
      </c>
      <c r="F34" s="196">
        <f t="shared" si="2"/>
        <v>254.19999999999993</v>
      </c>
      <c r="G34" s="196">
        <f t="shared" si="3"/>
        <v>52.299999999999955</v>
      </c>
      <c r="H34" s="193"/>
      <c r="I34" s="193"/>
      <c r="J34" s="193"/>
      <c r="K34" s="193"/>
      <c r="L34" s="193"/>
      <c r="M34" s="193"/>
      <c r="N34" s="193"/>
      <c r="O34" s="193"/>
    </row>
    <row r="35" spans="1:15" s="177" customFormat="1" ht="31.5">
      <c r="A35" s="194" t="s">
        <v>193</v>
      </c>
      <c r="B35" s="195">
        <v>141.3</v>
      </c>
      <c r="C35" s="195">
        <v>180.3</v>
      </c>
      <c r="D35" s="195">
        <v>158.2</v>
      </c>
      <c r="E35" s="195">
        <v>197.2</v>
      </c>
      <c r="F35" s="197">
        <f t="shared" si="2"/>
        <v>55.89999999999998</v>
      </c>
      <c r="G35" s="196">
        <f t="shared" si="3"/>
        <v>16.899999999999977</v>
      </c>
      <c r="H35" s="193"/>
      <c r="I35" s="193"/>
      <c r="J35" s="193"/>
      <c r="K35" s="193"/>
      <c r="L35" s="193"/>
      <c r="M35" s="193"/>
      <c r="N35" s="193"/>
      <c r="O35" s="193"/>
    </row>
    <row r="36" spans="1:15" s="177" customFormat="1" ht="63">
      <c r="A36" s="194" t="s">
        <v>483</v>
      </c>
      <c r="B36" s="195">
        <f>'I. Фін результат'!C14*(-1)</f>
        <v>0</v>
      </c>
      <c r="C36" s="195">
        <f>'I. Фін результат'!D14*(-1)</f>
        <v>2</v>
      </c>
      <c r="D36" s="195">
        <f>'I. Фін результат'!E14*(-1)</f>
        <v>0.5</v>
      </c>
      <c r="E36" s="195">
        <f>'I. Фін результат'!F14*(-1)</f>
        <v>3</v>
      </c>
      <c r="F36" s="197">
        <f t="shared" si="2"/>
        <v>3</v>
      </c>
      <c r="G36" s="196">
        <f t="shared" si="3"/>
        <v>1</v>
      </c>
      <c r="H36" s="193"/>
      <c r="I36" s="193"/>
      <c r="J36" s="193"/>
      <c r="K36" s="193"/>
      <c r="L36" s="193"/>
      <c r="M36" s="193"/>
      <c r="N36" s="193"/>
      <c r="O36" s="193"/>
    </row>
    <row r="37" spans="1:15" s="177" customFormat="1" ht="47.25">
      <c r="A37" s="194" t="s">
        <v>213</v>
      </c>
      <c r="B37" s="195">
        <f>'I. Фін результат'!C15*(-1)</f>
        <v>37.3</v>
      </c>
      <c r="C37" s="195">
        <f>'I. Фін результат'!D15*(-1)</f>
        <v>32</v>
      </c>
      <c r="D37" s="195">
        <f>'I. Фін результат'!E15*(-1)</f>
        <v>32</v>
      </c>
      <c r="E37" s="195">
        <f>'I. Фін результат'!F15*(-1)</f>
        <v>37.5</v>
      </c>
      <c r="F37" s="196">
        <f t="shared" si="2"/>
        <v>0.20000000000000284</v>
      </c>
      <c r="G37" s="196">
        <f t="shared" si="3"/>
        <v>5.5</v>
      </c>
      <c r="H37" s="193"/>
      <c r="I37" s="193"/>
      <c r="J37" s="193"/>
      <c r="K37" s="193"/>
      <c r="L37" s="193"/>
      <c r="M37" s="193"/>
      <c r="N37" s="193"/>
      <c r="O37" s="193"/>
    </row>
    <row r="38" spans="1:15" s="177" customFormat="1" ht="17.25" customHeight="1">
      <c r="A38" s="194" t="s">
        <v>484</v>
      </c>
      <c r="B38" s="195">
        <f>'I. Фін результат'!C16*(-1)</f>
        <v>1.6</v>
      </c>
      <c r="C38" s="195">
        <f>'I. Фін результат'!D16*(-1)</f>
        <v>173.1</v>
      </c>
      <c r="D38" s="195">
        <f>'I. Фін результат'!E16*(-1)</f>
        <v>91</v>
      </c>
      <c r="E38" s="195">
        <f>'I. Фін результат'!F16*(-1)</f>
        <v>106.9</v>
      </c>
      <c r="F38" s="196">
        <f t="shared" si="2"/>
        <v>105.30000000000001</v>
      </c>
      <c r="G38" s="196">
        <f t="shared" si="3"/>
        <v>-66.19999999999999</v>
      </c>
      <c r="H38" s="198"/>
      <c r="I38" s="198"/>
      <c r="J38" s="198"/>
      <c r="K38" s="198"/>
      <c r="L38" s="198"/>
      <c r="M38" s="198"/>
      <c r="N38" s="198"/>
      <c r="O38" s="198"/>
    </row>
    <row r="39" spans="1:15" s="177" customFormat="1" ht="15.75">
      <c r="A39" s="199" t="s">
        <v>61</v>
      </c>
      <c r="B39" s="199">
        <f>'I. Фін результат'!C18*(-1)</f>
        <v>458.8</v>
      </c>
      <c r="C39" s="199">
        <f>'I. Фін результат'!D18*(-1)</f>
        <v>180.2</v>
      </c>
      <c r="D39" s="199">
        <f>'I. Фін результат'!E18*(-1)</f>
        <v>158.9</v>
      </c>
      <c r="E39" s="199">
        <f>'I. Фін результат'!F18*(-1)</f>
        <v>201</v>
      </c>
      <c r="F39" s="200">
        <f t="shared" si="2"/>
        <v>-257.8</v>
      </c>
      <c r="G39" s="200">
        <f t="shared" si="3"/>
        <v>20.80000000000001</v>
      </c>
      <c r="H39" s="198"/>
      <c r="I39" s="198"/>
      <c r="J39" s="198"/>
      <c r="K39" s="198"/>
      <c r="L39" s="198"/>
      <c r="M39" s="198"/>
      <c r="N39" s="198"/>
      <c r="O39" s="198"/>
    </row>
    <row r="40" spans="1:15" s="177" customFormat="1" ht="58.5" customHeight="1">
      <c r="A40" s="334" t="s">
        <v>572</v>
      </c>
      <c r="B40" s="334"/>
      <c r="C40" s="334"/>
      <c r="D40" s="334"/>
      <c r="E40" s="334"/>
      <c r="F40" s="334"/>
      <c r="G40" s="334"/>
      <c r="H40" s="334"/>
      <c r="I40" s="334"/>
      <c r="J40" s="334"/>
      <c r="K40" s="334"/>
      <c r="L40" s="334"/>
      <c r="M40" s="334"/>
      <c r="N40" s="334"/>
      <c r="O40" s="334"/>
    </row>
    <row r="41" spans="1:15" s="177" customFormat="1" ht="15.75" customHeight="1">
      <c r="A41" s="334" t="s">
        <v>573</v>
      </c>
      <c r="B41" s="334"/>
      <c r="C41" s="334"/>
      <c r="D41" s="334"/>
      <c r="E41" s="334"/>
      <c r="F41" s="334"/>
      <c r="G41" s="334"/>
      <c r="H41" s="334"/>
      <c r="I41" s="334"/>
      <c r="J41" s="334"/>
      <c r="K41" s="334"/>
      <c r="L41" s="334"/>
      <c r="M41" s="334"/>
      <c r="N41" s="334"/>
      <c r="O41" s="334"/>
    </row>
    <row r="42" spans="1:15" s="177" customFormat="1" ht="20.25" customHeight="1">
      <c r="A42" s="345" t="s">
        <v>574</v>
      </c>
      <c r="B42" s="345"/>
      <c r="C42" s="345"/>
      <c r="D42" s="345"/>
      <c r="E42" s="345"/>
      <c r="F42" s="345"/>
      <c r="G42" s="345"/>
      <c r="H42" s="345"/>
      <c r="I42" s="345"/>
      <c r="J42" s="345"/>
      <c r="K42" s="345"/>
      <c r="L42" s="345"/>
      <c r="M42" s="345"/>
      <c r="N42" s="345"/>
      <c r="O42" s="201"/>
    </row>
    <row r="43" spans="1:15" s="177" customFormat="1" ht="20.25" customHeight="1">
      <c r="A43" s="346"/>
      <c r="B43" s="346"/>
      <c r="C43" s="346"/>
      <c r="D43" s="346"/>
      <c r="E43" s="346"/>
      <c r="F43" s="346"/>
      <c r="G43" s="346"/>
      <c r="H43" s="346"/>
      <c r="I43" s="346"/>
      <c r="J43" s="346"/>
      <c r="K43" s="346"/>
      <c r="L43" s="346"/>
      <c r="M43" s="346"/>
      <c r="N43" s="346"/>
      <c r="O43" s="346"/>
    </row>
    <row r="44" spans="1:15" s="177" customFormat="1" ht="30" customHeight="1">
      <c r="A44" s="334" t="s">
        <v>595</v>
      </c>
      <c r="B44" s="334"/>
      <c r="C44" s="334"/>
      <c r="D44" s="334"/>
      <c r="E44" s="334"/>
      <c r="F44" s="334"/>
      <c r="G44" s="334"/>
      <c r="H44" s="334"/>
      <c r="I44" s="334"/>
      <c r="J44" s="334"/>
      <c r="K44" s="334"/>
      <c r="L44" s="334"/>
      <c r="M44" s="334"/>
      <c r="N44" s="334"/>
      <c r="O44" s="201"/>
    </row>
    <row r="45" spans="1:15" s="177" customFormat="1" ht="30" customHeight="1">
      <c r="A45" s="334" t="s">
        <v>575</v>
      </c>
      <c r="B45" s="334"/>
      <c r="C45" s="334"/>
      <c r="D45" s="334"/>
      <c r="E45" s="334"/>
      <c r="F45" s="334"/>
      <c r="G45" s="334"/>
      <c r="H45" s="334"/>
      <c r="I45" s="334"/>
      <c r="J45" s="334"/>
      <c r="K45" s="334"/>
      <c r="L45" s="334"/>
      <c r="M45" s="334"/>
      <c r="N45" s="334"/>
      <c r="O45" s="201"/>
    </row>
    <row r="46" spans="1:15" s="177" customFormat="1" ht="15.75" customHeight="1">
      <c r="A46" s="202"/>
      <c r="B46" s="203"/>
      <c r="C46" s="203"/>
      <c r="D46" s="203"/>
      <c r="E46" s="203"/>
      <c r="F46" s="203"/>
      <c r="G46" s="203"/>
      <c r="H46" s="203"/>
      <c r="I46" s="203"/>
      <c r="J46" s="203"/>
      <c r="K46" s="343" t="s">
        <v>485</v>
      </c>
      <c r="L46" s="343"/>
      <c r="M46" s="203"/>
      <c r="N46" s="203"/>
      <c r="O46" s="203"/>
    </row>
    <row r="47" spans="1:15" s="177" customFormat="1" ht="37.5" customHeight="1">
      <c r="A47" s="344" t="s">
        <v>486</v>
      </c>
      <c r="B47" s="344"/>
      <c r="C47" s="344"/>
      <c r="D47" s="344"/>
      <c r="E47" s="344"/>
      <c r="F47" s="344"/>
      <c r="G47" s="344"/>
      <c r="H47" s="344"/>
      <c r="I47" s="344"/>
      <c r="J47" s="344"/>
      <c r="K47" s="344"/>
      <c r="L47" s="344"/>
      <c r="M47" s="344"/>
      <c r="N47" s="344"/>
      <c r="O47" s="204"/>
    </row>
    <row r="48" spans="1:15" s="177" customFormat="1" ht="27.75" customHeight="1">
      <c r="A48" s="340" t="s">
        <v>46</v>
      </c>
      <c r="B48" s="341" t="s">
        <v>567</v>
      </c>
      <c r="C48" s="341" t="s">
        <v>576</v>
      </c>
      <c r="D48" s="341" t="s">
        <v>577</v>
      </c>
      <c r="E48" s="342" t="s">
        <v>569</v>
      </c>
      <c r="F48" s="342" t="s">
        <v>570</v>
      </c>
      <c r="G48" s="342" t="s">
        <v>571</v>
      </c>
      <c r="H48" s="205"/>
      <c r="I48" s="205"/>
      <c r="J48" s="205"/>
      <c r="K48" s="205"/>
      <c r="L48" s="205"/>
      <c r="M48" s="205"/>
      <c r="N48" s="205"/>
      <c r="O48" s="204"/>
    </row>
    <row r="49" spans="1:15" s="177" customFormat="1" ht="81" customHeight="1">
      <c r="A49" s="340"/>
      <c r="B49" s="340"/>
      <c r="C49" s="340"/>
      <c r="D49" s="341"/>
      <c r="E49" s="342"/>
      <c r="F49" s="342"/>
      <c r="G49" s="342"/>
      <c r="H49" s="205"/>
      <c r="I49" s="205"/>
      <c r="J49" s="205"/>
      <c r="K49" s="205"/>
      <c r="L49" s="205"/>
      <c r="M49" s="205"/>
      <c r="N49" s="205"/>
      <c r="O49" s="204"/>
    </row>
    <row r="50" spans="1:15" s="177" customFormat="1" ht="56.25">
      <c r="A50" s="206" t="s">
        <v>487</v>
      </c>
      <c r="B50" s="207">
        <f>B51+B52+B53</f>
        <v>16</v>
      </c>
      <c r="C50" s="207">
        <f>C51+C52+C53</f>
        <v>15</v>
      </c>
      <c r="D50" s="207">
        <f>D51+D52+D53</f>
        <v>14</v>
      </c>
      <c r="E50" s="207">
        <f>E51+E52+E53</f>
        <v>14</v>
      </c>
      <c r="F50" s="207">
        <f>E50-B50</f>
        <v>-2</v>
      </c>
      <c r="G50" s="207">
        <f>E50-C50</f>
        <v>-1</v>
      </c>
      <c r="H50" s="205"/>
      <c r="I50" s="205"/>
      <c r="J50" s="205"/>
      <c r="K50" s="205"/>
      <c r="L50" s="205"/>
      <c r="M50" s="205"/>
      <c r="N50" s="205"/>
      <c r="O50" s="204"/>
    </row>
    <row r="51" spans="1:15" s="177" customFormat="1" ht="27.75" customHeight="1">
      <c r="A51" s="208" t="s">
        <v>145</v>
      </c>
      <c r="B51" s="208">
        <v>1</v>
      </c>
      <c r="C51" s="208">
        <v>1</v>
      </c>
      <c r="D51" s="208">
        <f>'6.1. Інша інфо_1'!F12</f>
        <v>1</v>
      </c>
      <c r="E51" s="208">
        <v>1</v>
      </c>
      <c r="F51" s="207">
        <f>E51-B51</f>
        <v>0</v>
      </c>
      <c r="G51" s="207">
        <f>E51-C51</f>
        <v>0</v>
      </c>
      <c r="H51" s="205"/>
      <c r="I51" s="205"/>
      <c r="J51" s="205"/>
      <c r="K51" s="205"/>
      <c r="L51" s="205"/>
      <c r="M51" s="205"/>
      <c r="N51" s="205"/>
      <c r="O51" s="204"/>
    </row>
    <row r="52" spans="1:15" s="177" customFormat="1" ht="150">
      <c r="A52" s="208" t="s">
        <v>554</v>
      </c>
      <c r="B52" s="208">
        <v>3</v>
      </c>
      <c r="C52" s="208">
        <v>6</v>
      </c>
      <c r="D52" s="208">
        <v>5</v>
      </c>
      <c r="E52" s="208">
        <v>5</v>
      </c>
      <c r="F52" s="207">
        <f>E52-B52</f>
        <v>2</v>
      </c>
      <c r="G52" s="207">
        <f>E52-C52</f>
        <v>-1</v>
      </c>
      <c r="H52" s="205"/>
      <c r="I52" s="205"/>
      <c r="J52" s="205"/>
      <c r="K52" s="205"/>
      <c r="L52" s="205"/>
      <c r="M52" s="205"/>
      <c r="N52" s="205"/>
      <c r="O52" s="204"/>
    </row>
    <row r="53" spans="1:15" s="177" customFormat="1" ht="112.5">
      <c r="A53" s="208" t="s">
        <v>549</v>
      </c>
      <c r="B53" s="208">
        <v>12</v>
      </c>
      <c r="C53" s="208">
        <v>8</v>
      </c>
      <c r="D53" s="208">
        <v>8</v>
      </c>
      <c r="E53" s="208">
        <v>8</v>
      </c>
      <c r="F53" s="207">
        <f>E53-B53</f>
        <v>-4</v>
      </c>
      <c r="G53" s="207">
        <f>E53-C53</f>
        <v>0</v>
      </c>
      <c r="H53" s="205"/>
      <c r="I53" s="205"/>
      <c r="J53" s="205"/>
      <c r="K53" s="205"/>
      <c r="L53" s="205"/>
      <c r="M53" s="205"/>
      <c r="N53" s="205"/>
      <c r="O53" s="204"/>
    </row>
    <row r="54" spans="1:15" s="177" customFormat="1" ht="30" customHeight="1">
      <c r="A54" s="271"/>
      <c r="B54" s="271"/>
      <c r="C54" s="271"/>
      <c r="D54" s="271"/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09"/>
    </row>
    <row r="55" spans="1:15" s="177" customFormat="1" ht="27.75" customHeight="1">
      <c r="A55" s="340" t="s">
        <v>46</v>
      </c>
      <c r="B55" s="341" t="s">
        <v>567</v>
      </c>
      <c r="C55" s="341" t="s">
        <v>576</v>
      </c>
      <c r="D55" s="341" t="s">
        <v>577</v>
      </c>
      <c r="E55" s="342" t="s">
        <v>569</v>
      </c>
      <c r="F55" s="342" t="s">
        <v>570</v>
      </c>
      <c r="G55" s="342" t="s">
        <v>571</v>
      </c>
      <c r="H55" s="205"/>
      <c r="I55" s="205"/>
      <c r="J55" s="205"/>
      <c r="K55" s="205"/>
      <c r="L55" s="205"/>
      <c r="M55" s="205"/>
      <c r="N55" s="205"/>
      <c r="O55" s="204"/>
    </row>
    <row r="56" spans="1:15" s="177" customFormat="1" ht="69" customHeight="1">
      <c r="A56" s="340"/>
      <c r="B56" s="340"/>
      <c r="C56" s="340"/>
      <c r="D56" s="341"/>
      <c r="E56" s="342"/>
      <c r="F56" s="342"/>
      <c r="G56" s="342"/>
      <c r="H56" s="205"/>
      <c r="I56" s="205"/>
      <c r="J56" s="205"/>
      <c r="K56" s="205"/>
      <c r="L56" s="205"/>
      <c r="M56" s="205"/>
      <c r="N56" s="205"/>
      <c r="O56" s="204"/>
    </row>
    <row r="57" spans="1:15" s="177" customFormat="1" ht="56.25">
      <c r="A57" s="206" t="s">
        <v>487</v>
      </c>
      <c r="B57" s="207">
        <f>B58+B59+B60</f>
        <v>961.7</v>
      </c>
      <c r="C57" s="207">
        <f>C58+C59+C60</f>
        <v>844.1</v>
      </c>
      <c r="D57" s="207">
        <f>D58+D59+D60</f>
        <v>844.1</v>
      </c>
      <c r="E57" s="207">
        <f>E58+E59+E60</f>
        <v>956.4</v>
      </c>
      <c r="F57" s="207">
        <f>E57-B57</f>
        <v>-5.300000000000068</v>
      </c>
      <c r="G57" s="207">
        <f>E57-C57</f>
        <v>112.29999999999995</v>
      </c>
      <c r="H57" s="205"/>
      <c r="I57" s="205"/>
      <c r="J57" s="205"/>
      <c r="K57" s="205"/>
      <c r="L57" s="205"/>
      <c r="M57" s="205"/>
      <c r="N57" s="205"/>
      <c r="O57" s="204"/>
    </row>
    <row r="58" spans="1:15" s="177" customFormat="1" ht="27.75" customHeight="1">
      <c r="A58" s="208" t="s">
        <v>145</v>
      </c>
      <c r="B58" s="208">
        <f>'6.1. Інша інфо_1'!D16</f>
        <v>111</v>
      </c>
      <c r="C58" s="208">
        <f>'6.1. Інша інфо_1'!F16</f>
        <v>144</v>
      </c>
      <c r="D58" s="208">
        <f>'6.1. Інша інфо_1'!H16</f>
        <v>121.9</v>
      </c>
      <c r="E58" s="208">
        <f>'6.1. Інша інфо_1'!J16</f>
        <v>144</v>
      </c>
      <c r="F58" s="207">
        <f>E58-B58</f>
        <v>33</v>
      </c>
      <c r="G58" s="207">
        <f>E58-C58</f>
        <v>0</v>
      </c>
      <c r="H58" s="205"/>
      <c r="I58" s="205"/>
      <c r="J58" s="205"/>
      <c r="K58" s="205"/>
      <c r="L58" s="205"/>
      <c r="M58" s="205"/>
      <c r="N58" s="205"/>
      <c r="O58" s="204"/>
    </row>
    <row r="59" spans="1:15" s="177" customFormat="1" ht="187.5">
      <c r="A59" s="208" t="s">
        <v>488</v>
      </c>
      <c r="B59" s="208">
        <f>'6.1. Інша інфо_1'!D17</f>
        <v>261.3</v>
      </c>
      <c r="C59" s="208">
        <f>'6.1. Інша інфо_1'!F17</f>
        <v>218</v>
      </c>
      <c r="D59" s="208">
        <f>'6.1. Інша інфо_1'!H17</f>
        <v>247.9</v>
      </c>
      <c r="E59" s="208">
        <f>'6.1. Інша інфо_1'!J17</f>
        <v>221.5</v>
      </c>
      <c r="F59" s="207">
        <f>E59-B59</f>
        <v>-39.80000000000001</v>
      </c>
      <c r="G59" s="207">
        <f>E59-C59</f>
        <v>3.5</v>
      </c>
      <c r="H59" s="205"/>
      <c r="I59" s="205"/>
      <c r="J59" s="205"/>
      <c r="K59" s="205"/>
      <c r="L59" s="205"/>
      <c r="M59" s="205"/>
      <c r="N59" s="205"/>
      <c r="O59" s="204"/>
    </row>
    <row r="60" spans="1:15" s="177" customFormat="1" ht="168.75">
      <c r="A60" s="208" t="s">
        <v>489</v>
      </c>
      <c r="B60" s="208">
        <f>'6.1. Інша інфо_1'!D18</f>
        <v>589.4</v>
      </c>
      <c r="C60" s="208">
        <f>'6.1. Інша інфо_1'!F18</f>
        <v>482.1</v>
      </c>
      <c r="D60" s="208">
        <f>'6.1. Інша інфо_1'!H18</f>
        <v>474.3</v>
      </c>
      <c r="E60" s="208">
        <f>'6.1. Інша інфо_1'!J18</f>
        <v>590.9</v>
      </c>
      <c r="F60" s="207">
        <f>E60-B60</f>
        <v>1.5</v>
      </c>
      <c r="G60" s="207">
        <f>E60-C60</f>
        <v>108.79999999999995</v>
      </c>
      <c r="H60" s="205"/>
      <c r="I60" s="205"/>
      <c r="J60" s="205"/>
      <c r="K60" s="205"/>
      <c r="L60" s="205"/>
      <c r="M60" s="205"/>
      <c r="N60" s="205"/>
      <c r="O60" s="204"/>
    </row>
    <row r="61" spans="1:15" s="177" customFormat="1" ht="63" customHeight="1">
      <c r="A61" s="295"/>
      <c r="B61" s="295"/>
      <c r="C61" s="295"/>
      <c r="D61" s="295"/>
      <c r="E61" s="295"/>
      <c r="F61" s="295"/>
      <c r="G61" s="295"/>
      <c r="H61" s="295"/>
      <c r="I61" s="295"/>
      <c r="J61" s="295"/>
      <c r="K61" s="295"/>
      <c r="L61" s="295"/>
      <c r="M61" s="295"/>
      <c r="N61" s="295"/>
      <c r="O61" s="144"/>
    </row>
    <row r="62" spans="1:15" s="177" customFormat="1" ht="30" customHeight="1">
      <c r="A62" s="210"/>
      <c r="B62" s="211"/>
      <c r="C62" s="211"/>
      <c r="D62" s="211"/>
      <c r="E62" s="211"/>
      <c r="F62" s="211"/>
      <c r="G62" s="210"/>
      <c r="H62" s="212"/>
      <c r="I62" s="212"/>
      <c r="J62" s="212"/>
      <c r="K62" s="211"/>
      <c r="L62" s="211"/>
      <c r="M62" s="213"/>
      <c r="N62" s="213"/>
      <c r="O62" s="213"/>
    </row>
    <row r="63" spans="1:15" s="177" customFormat="1" ht="19.5" customHeight="1">
      <c r="A63" s="336" t="s">
        <v>490</v>
      </c>
      <c r="B63" s="336"/>
      <c r="C63" s="336"/>
      <c r="D63" s="336"/>
      <c r="E63" s="336"/>
      <c r="F63" s="336"/>
      <c r="G63" s="336"/>
      <c r="H63" s="336"/>
      <c r="I63" s="336"/>
      <c r="J63" s="336"/>
      <c r="K63" s="336"/>
      <c r="L63" s="336"/>
      <c r="M63" s="336"/>
      <c r="N63" s="336"/>
      <c r="O63" s="214"/>
    </row>
    <row r="64" spans="1:15" s="177" customFormat="1" ht="19.5" customHeight="1">
      <c r="A64" s="215"/>
      <c r="B64" s="215"/>
      <c r="C64" s="215"/>
      <c r="D64" s="215"/>
      <c r="E64" s="215"/>
      <c r="F64" s="215"/>
      <c r="G64" s="216" t="s">
        <v>491</v>
      </c>
      <c r="H64" s="215"/>
      <c r="I64" s="215"/>
      <c r="J64" s="215"/>
      <c r="K64" s="215"/>
      <c r="L64" s="215"/>
      <c r="M64" s="215"/>
      <c r="N64" s="215"/>
      <c r="O64" s="214"/>
    </row>
    <row r="65" spans="1:15" s="177" customFormat="1" ht="19.5" customHeight="1">
      <c r="A65" s="337" t="s">
        <v>46</v>
      </c>
      <c r="B65" s="337" t="s">
        <v>578</v>
      </c>
      <c r="C65" s="337" t="s">
        <v>579</v>
      </c>
      <c r="D65" s="338" t="s">
        <v>580</v>
      </c>
      <c r="E65" s="337" t="s">
        <v>581</v>
      </c>
      <c r="F65" s="339" t="s">
        <v>582</v>
      </c>
      <c r="G65" s="339" t="s">
        <v>583</v>
      </c>
      <c r="H65" s="219"/>
      <c r="I65" s="219"/>
      <c r="J65" s="219"/>
      <c r="K65" s="219"/>
      <c r="L65" s="219"/>
      <c r="M65" s="219"/>
      <c r="N65" s="219"/>
      <c r="O65" s="214"/>
    </row>
    <row r="66" spans="1:15" s="177" customFormat="1" ht="93.75" customHeight="1">
      <c r="A66" s="337"/>
      <c r="B66" s="337"/>
      <c r="C66" s="337"/>
      <c r="D66" s="338"/>
      <c r="E66" s="337"/>
      <c r="F66" s="339"/>
      <c r="G66" s="339"/>
      <c r="H66" s="219"/>
      <c r="I66" s="219"/>
      <c r="J66" s="219"/>
      <c r="K66" s="219"/>
      <c r="L66" s="219"/>
      <c r="M66" s="219"/>
      <c r="N66" s="219"/>
      <c r="O66" s="214"/>
    </row>
    <row r="67" spans="1:15" s="177" customFormat="1" ht="43.5" customHeight="1">
      <c r="A67" s="220" t="s">
        <v>66</v>
      </c>
      <c r="B67" s="221">
        <f>'I. Фін результат'!C60</f>
        <v>-301.2999999999999</v>
      </c>
      <c r="C67" s="221">
        <f>'I. Фін результат'!D60</f>
        <v>26.500000000000057</v>
      </c>
      <c r="D67" s="221">
        <f>'I. Фін результат'!E60</f>
        <v>1.0000000000001137</v>
      </c>
      <c r="E67" s="221">
        <f>'I. Фін результат'!F60</f>
        <v>382.79999999999995</v>
      </c>
      <c r="F67" s="222">
        <f>C67-B67</f>
        <v>327.79999999999995</v>
      </c>
      <c r="G67" s="222">
        <f>E67-D67</f>
        <v>381.79999999999984</v>
      </c>
      <c r="H67" s="219"/>
      <c r="I67" s="219"/>
      <c r="J67" s="219"/>
      <c r="K67" s="219"/>
      <c r="L67" s="219"/>
      <c r="M67" s="219"/>
      <c r="N67" s="219"/>
      <c r="O67" s="214"/>
    </row>
    <row r="68" spans="1:15" s="177" customFormat="1" ht="59.25" customHeight="1">
      <c r="A68" s="223" t="s">
        <v>492</v>
      </c>
      <c r="B68" s="224">
        <v>0</v>
      </c>
      <c r="C68" s="224">
        <v>0</v>
      </c>
      <c r="D68" s="224">
        <v>0</v>
      </c>
      <c r="E68" s="224">
        <v>0</v>
      </c>
      <c r="F68" s="225">
        <v>0</v>
      </c>
      <c r="G68" s="225">
        <v>0</v>
      </c>
      <c r="H68" s="219"/>
      <c r="I68" s="219"/>
      <c r="J68" s="219"/>
      <c r="K68" s="219"/>
      <c r="L68" s="219"/>
      <c r="M68" s="219"/>
      <c r="N68" s="219"/>
      <c r="O68" s="214"/>
    </row>
    <row r="69" spans="1:15" s="177" customFormat="1" ht="21.75" customHeight="1">
      <c r="A69" s="223" t="s">
        <v>217</v>
      </c>
      <c r="B69" s="224">
        <v>0</v>
      </c>
      <c r="C69" s="224">
        <v>0</v>
      </c>
      <c r="D69" s="224">
        <v>0</v>
      </c>
      <c r="E69" s="224">
        <v>0</v>
      </c>
      <c r="F69" s="225">
        <v>0</v>
      </c>
      <c r="G69" s="225">
        <v>0</v>
      </c>
      <c r="H69" s="219"/>
      <c r="I69" s="219"/>
      <c r="J69" s="219"/>
      <c r="K69" s="219"/>
      <c r="L69" s="219"/>
      <c r="M69" s="219"/>
      <c r="N69" s="219"/>
      <c r="O69" s="214"/>
    </row>
    <row r="70" spans="1:15" s="177" customFormat="1" ht="34.5" customHeight="1">
      <c r="A70" s="220" t="s">
        <v>75</v>
      </c>
      <c r="B70" s="221">
        <f>'I. Фін результат'!C71</f>
        <v>37.2000000000001</v>
      </c>
      <c r="C70" s="221">
        <f>'I. Фін результат'!D71</f>
        <v>26.500000000000057</v>
      </c>
      <c r="D70" s="221">
        <f>'I. Фін результат'!E71</f>
        <v>1.0000000000001137</v>
      </c>
      <c r="E70" s="221">
        <f>'I. Фін результат'!F71</f>
        <v>382.79999999999995</v>
      </c>
      <c r="F70" s="222">
        <f>C70-B70</f>
        <v>-10.700000000000045</v>
      </c>
      <c r="G70" s="222">
        <f>E70-D70</f>
        <v>381.79999999999984</v>
      </c>
      <c r="H70" s="226"/>
      <c r="I70" s="226"/>
      <c r="J70" s="226"/>
      <c r="K70" s="226"/>
      <c r="L70" s="226"/>
      <c r="M70" s="226"/>
      <c r="N70" s="226"/>
      <c r="O70" s="193"/>
    </row>
    <row r="71" spans="1:15" s="177" customFormat="1" ht="35.25" customHeight="1">
      <c r="A71" s="223" t="s">
        <v>493</v>
      </c>
      <c r="B71" s="224">
        <f>'I. Фін результат'!C72</f>
        <v>-6.7</v>
      </c>
      <c r="C71" s="224">
        <f>'I. Фін результат'!D72</f>
        <v>-4.8</v>
      </c>
      <c r="D71" s="224">
        <f>'I. Фін результат'!E72</f>
        <v>-0.2</v>
      </c>
      <c r="E71" s="224">
        <f>'I. Фін результат'!F72</f>
        <v>-68.9</v>
      </c>
      <c r="F71" s="222">
        <f>C71-B71</f>
        <v>1.9000000000000004</v>
      </c>
      <c r="G71" s="222">
        <f>E71-D71</f>
        <v>-68.7</v>
      </c>
      <c r="H71" s="226"/>
      <c r="I71" s="226"/>
      <c r="J71" s="226"/>
      <c r="K71" s="226"/>
      <c r="L71" s="226"/>
      <c r="M71" s="226"/>
      <c r="N71" s="226"/>
      <c r="O71" s="193"/>
    </row>
    <row r="72" spans="1:15" s="177" customFormat="1" ht="49.5" customHeight="1">
      <c r="A72" s="220" t="s">
        <v>494</v>
      </c>
      <c r="B72" s="221">
        <f>'I. Фін результат'!C76</f>
        <v>30.500000000000103</v>
      </c>
      <c r="C72" s="221">
        <f>'I. Фін результат'!D76</f>
        <v>21.700000000000056</v>
      </c>
      <c r="D72" s="221">
        <f>'I. Фін результат'!E76</f>
        <v>0.8000000000001137</v>
      </c>
      <c r="E72" s="221">
        <f>'I. Фін результат'!F76</f>
        <v>313.9</v>
      </c>
      <c r="F72" s="222">
        <f>C72-B72</f>
        <v>-8.800000000000047</v>
      </c>
      <c r="G72" s="222">
        <f>E72-D72</f>
        <v>313.09999999999985</v>
      </c>
      <c r="H72" s="226"/>
      <c r="I72" s="226"/>
      <c r="J72" s="226"/>
      <c r="K72" s="226"/>
      <c r="L72" s="226"/>
      <c r="M72" s="226"/>
      <c r="N72" s="226"/>
      <c r="O72" s="193"/>
    </row>
    <row r="73" spans="1:15" s="177" customFormat="1" ht="27.75" customHeight="1">
      <c r="A73" s="223" t="s">
        <v>237</v>
      </c>
      <c r="B73" s="224">
        <f>B72</f>
        <v>30.500000000000103</v>
      </c>
      <c r="C73" s="224">
        <f>C72</f>
        <v>21.700000000000056</v>
      </c>
      <c r="D73" s="224">
        <f>D72</f>
        <v>0.8000000000001137</v>
      </c>
      <c r="E73" s="224">
        <f>E72</f>
        <v>313.9</v>
      </c>
      <c r="F73" s="222">
        <f>C73-B73</f>
        <v>-8.800000000000047</v>
      </c>
      <c r="G73" s="222">
        <f>E73-D73</f>
        <v>313.09999999999985</v>
      </c>
      <c r="H73" s="226"/>
      <c r="I73" s="226"/>
      <c r="J73" s="226"/>
      <c r="K73" s="226"/>
      <c r="L73" s="226"/>
      <c r="M73" s="226"/>
      <c r="N73" s="226"/>
      <c r="O73" s="193"/>
    </row>
    <row r="74" spans="1:15" s="177" customFormat="1" ht="45.75" customHeight="1">
      <c r="A74" s="334" t="s">
        <v>596</v>
      </c>
      <c r="B74" s="334"/>
      <c r="C74" s="334"/>
      <c r="D74" s="334"/>
      <c r="E74" s="334"/>
      <c r="F74" s="334"/>
      <c r="G74" s="334"/>
      <c r="H74" s="334"/>
      <c r="I74" s="334"/>
      <c r="J74" s="334"/>
      <c r="K74" s="334"/>
      <c r="L74" s="334"/>
      <c r="M74" s="334"/>
      <c r="N74" s="334"/>
      <c r="O74" s="227"/>
    </row>
    <row r="75" spans="1:15" s="177" customFormat="1" ht="48.75" customHeight="1">
      <c r="A75" s="334" t="s">
        <v>597</v>
      </c>
      <c r="B75" s="334"/>
      <c r="C75" s="334"/>
      <c r="D75" s="334"/>
      <c r="E75" s="334"/>
      <c r="F75" s="334"/>
      <c r="G75" s="334"/>
      <c r="H75" s="334"/>
      <c r="I75" s="334"/>
      <c r="J75" s="334"/>
      <c r="K75" s="334"/>
      <c r="L75" s="334"/>
      <c r="M75" s="334"/>
      <c r="N75" s="334"/>
      <c r="O75" s="193"/>
    </row>
    <row r="76" spans="1:15" s="177" customFormat="1" ht="36.75" customHeight="1">
      <c r="A76" s="334" t="s">
        <v>598</v>
      </c>
      <c r="B76" s="334"/>
      <c r="C76" s="334"/>
      <c r="D76" s="334"/>
      <c r="E76" s="334"/>
      <c r="F76" s="334"/>
      <c r="G76" s="334"/>
      <c r="H76" s="334"/>
      <c r="I76" s="334"/>
      <c r="J76" s="334"/>
      <c r="K76" s="334"/>
      <c r="L76" s="334"/>
      <c r="M76" s="334"/>
      <c r="N76" s="334"/>
      <c r="O76" s="193"/>
    </row>
    <row r="77" spans="1:15" s="177" customFormat="1" ht="24.75" customHeight="1">
      <c r="A77" s="331" t="s">
        <v>495</v>
      </c>
      <c r="B77" s="331"/>
      <c r="C77" s="331"/>
      <c r="D77" s="331"/>
      <c r="E77" s="331"/>
      <c r="F77" s="331"/>
      <c r="G77" s="331"/>
      <c r="H77" s="331"/>
      <c r="I77" s="331"/>
      <c r="J77" s="331"/>
      <c r="K77" s="331"/>
      <c r="L77" s="331"/>
      <c r="M77" s="331"/>
      <c r="N77" s="331"/>
      <c r="O77" s="193"/>
    </row>
    <row r="78" spans="1:15" s="177" customFormat="1" ht="20.25" customHeight="1">
      <c r="A78" s="228"/>
      <c r="B78" s="229"/>
      <c r="C78" s="229"/>
      <c r="D78" s="229"/>
      <c r="E78" s="229"/>
      <c r="F78" s="216" t="s">
        <v>496</v>
      </c>
      <c r="G78" s="229"/>
      <c r="H78" s="229"/>
      <c r="I78" s="229"/>
      <c r="J78" s="229"/>
      <c r="K78" s="229"/>
      <c r="L78" s="229"/>
      <c r="M78" s="229"/>
      <c r="N78" s="229"/>
      <c r="O78" s="193"/>
    </row>
    <row r="79" spans="1:15" s="177" customFormat="1" ht="111" customHeight="1">
      <c r="A79" s="230" t="s">
        <v>46</v>
      </c>
      <c r="B79" s="231" t="s">
        <v>578</v>
      </c>
      <c r="C79" s="231" t="s">
        <v>579</v>
      </c>
      <c r="D79" s="218" t="s">
        <v>580</v>
      </c>
      <c r="E79" s="217" t="s">
        <v>584</v>
      </c>
      <c r="F79" s="232" t="s">
        <v>585</v>
      </c>
      <c r="G79" s="233"/>
      <c r="H79" s="229"/>
      <c r="I79" s="229"/>
      <c r="J79" s="229"/>
      <c r="K79" s="229"/>
      <c r="L79" s="229"/>
      <c r="M79" s="229"/>
      <c r="N79" s="229"/>
      <c r="O79" s="193"/>
    </row>
    <row r="80" spans="1:15" s="177" customFormat="1" ht="72.75" customHeight="1">
      <c r="A80" s="234" t="s">
        <v>261</v>
      </c>
      <c r="B80" s="235">
        <f>'ІІ. Розр. з бюджетом'!C7</f>
        <v>61.6</v>
      </c>
      <c r="C80" s="235">
        <f>'ІІ. Розр. з бюджетом'!D7</f>
        <v>66.4</v>
      </c>
      <c r="D80" s="195">
        <f>'ІІ. Розр. з бюджетом'!E7</f>
        <v>87.5</v>
      </c>
      <c r="E80" s="195">
        <f>'ІІ. Розр. з бюджетом'!F7</f>
        <v>88.2</v>
      </c>
      <c r="F80" s="236">
        <f>E80-B80</f>
        <v>26.6</v>
      </c>
      <c r="G80" s="233"/>
      <c r="H80" s="229"/>
      <c r="I80" s="229"/>
      <c r="J80" s="229"/>
      <c r="K80" s="229"/>
      <c r="L80" s="229"/>
      <c r="M80" s="229"/>
      <c r="N80" s="229"/>
      <c r="O80" s="193"/>
    </row>
    <row r="81" spans="1:15" s="177" customFormat="1" ht="55.5" customHeight="1">
      <c r="A81" s="237" t="s">
        <v>497</v>
      </c>
      <c r="B81" s="238">
        <v>4.6</v>
      </c>
      <c r="C81" s="238">
        <v>3.3</v>
      </c>
      <c r="D81" s="224">
        <f>D83</f>
        <v>0.1</v>
      </c>
      <c r="E81" s="224">
        <v>47.1</v>
      </c>
      <c r="F81" s="236">
        <f>E81-B81</f>
        <v>42.5</v>
      </c>
      <c r="G81" s="233"/>
      <c r="H81" s="229"/>
      <c r="I81" s="229"/>
      <c r="J81" s="229"/>
      <c r="K81" s="229"/>
      <c r="L81" s="229"/>
      <c r="M81" s="229"/>
      <c r="N81" s="229"/>
      <c r="O81" s="193"/>
    </row>
    <row r="82" spans="1:15" s="177" customFormat="1" ht="61.5" customHeight="1">
      <c r="A82" s="223" t="s">
        <v>263</v>
      </c>
      <c r="B82" s="238">
        <v>0</v>
      </c>
      <c r="C82" s="238">
        <v>0</v>
      </c>
      <c r="D82" s="238">
        <v>0</v>
      </c>
      <c r="E82" s="238">
        <v>0</v>
      </c>
      <c r="F82" s="236">
        <f>E82-B82</f>
        <v>0</v>
      </c>
      <c r="G82" s="233"/>
      <c r="H82" s="229"/>
      <c r="I82" s="229"/>
      <c r="J82" s="229"/>
      <c r="K82" s="229"/>
      <c r="L82" s="229"/>
      <c r="M82" s="229"/>
      <c r="N82" s="229"/>
      <c r="O82" s="193"/>
    </row>
    <row r="83" spans="1:15" s="177" customFormat="1" ht="100.5" customHeight="1">
      <c r="A83" s="223" t="s">
        <v>498</v>
      </c>
      <c r="B83" s="238">
        <v>4.6</v>
      </c>
      <c r="C83" s="238">
        <v>3.3</v>
      </c>
      <c r="D83" s="224">
        <v>0.1</v>
      </c>
      <c r="E83" s="224">
        <v>47.1</v>
      </c>
      <c r="F83" s="236">
        <f>E83-B83</f>
        <v>42.5</v>
      </c>
      <c r="G83" s="233"/>
      <c r="H83" s="229"/>
      <c r="I83" s="229"/>
      <c r="J83" s="229"/>
      <c r="K83" s="229"/>
      <c r="L83" s="229"/>
      <c r="M83" s="229"/>
      <c r="N83" s="229"/>
      <c r="O83" s="193"/>
    </row>
    <row r="84" spans="1:15" s="177" customFormat="1" ht="78" customHeight="1">
      <c r="A84" s="234" t="s">
        <v>261</v>
      </c>
      <c r="B84" s="235">
        <v>87.5</v>
      </c>
      <c r="C84" s="235">
        <v>84.8</v>
      </c>
      <c r="D84" s="195">
        <v>88.2</v>
      </c>
      <c r="E84" s="195">
        <f>'ІІ. Розр. з бюджетом'!F18</f>
        <v>355</v>
      </c>
      <c r="F84" s="236">
        <f>E84-B84</f>
        <v>267.5</v>
      </c>
      <c r="G84" s="233"/>
      <c r="H84" s="229"/>
      <c r="I84" s="229"/>
      <c r="J84" s="229"/>
      <c r="K84" s="229"/>
      <c r="L84" s="229"/>
      <c r="M84" s="229"/>
      <c r="N84" s="229"/>
      <c r="O84" s="193"/>
    </row>
    <row r="85" spans="1:15" s="177" customFormat="1" ht="18" customHeight="1">
      <c r="A85" s="332" t="s">
        <v>599</v>
      </c>
      <c r="B85" s="332"/>
      <c r="C85" s="332"/>
      <c r="D85" s="332"/>
      <c r="E85" s="332"/>
      <c r="F85" s="332"/>
      <c r="G85" s="332"/>
      <c r="H85" s="332"/>
      <c r="I85" s="332"/>
      <c r="J85" s="332"/>
      <c r="K85" s="332"/>
      <c r="L85" s="332"/>
      <c r="M85" s="332"/>
      <c r="N85" s="332"/>
      <c r="O85" s="193"/>
    </row>
    <row r="86" spans="1:15" s="177" customFormat="1" ht="18" customHeight="1">
      <c r="A86" s="335" t="s">
        <v>499</v>
      </c>
      <c r="B86" s="335"/>
      <c r="C86" s="335"/>
      <c r="D86" s="335"/>
      <c r="E86" s="335"/>
      <c r="F86" s="335"/>
      <c r="G86" s="335"/>
      <c r="H86" s="335"/>
      <c r="I86" s="335"/>
      <c r="J86" s="335"/>
      <c r="K86" s="335"/>
      <c r="L86" s="335"/>
      <c r="M86" s="335"/>
      <c r="N86" s="335"/>
      <c r="O86" s="193"/>
    </row>
    <row r="87" spans="1:15" s="177" customFormat="1" ht="18" customHeight="1">
      <c r="A87" s="239"/>
      <c r="B87" s="239"/>
      <c r="C87" s="239"/>
      <c r="D87" s="239"/>
      <c r="E87" s="239"/>
      <c r="F87" s="216" t="s">
        <v>500</v>
      </c>
      <c r="G87" s="239"/>
      <c r="H87" s="239"/>
      <c r="I87" s="239"/>
      <c r="J87" s="239"/>
      <c r="K87" s="239"/>
      <c r="L87" s="239"/>
      <c r="M87" s="239"/>
      <c r="N87" s="239"/>
      <c r="O87" s="193"/>
    </row>
    <row r="88" spans="1:15" s="177" customFormat="1" ht="102" customHeight="1">
      <c r="A88" s="230" t="s">
        <v>46</v>
      </c>
      <c r="B88" s="231" t="s">
        <v>516</v>
      </c>
      <c r="C88" s="231" t="s">
        <v>579</v>
      </c>
      <c r="D88" s="218" t="s">
        <v>580</v>
      </c>
      <c r="E88" s="217" t="s">
        <v>584</v>
      </c>
      <c r="F88" s="232" t="s">
        <v>586</v>
      </c>
      <c r="G88" s="229"/>
      <c r="H88" s="229"/>
      <c r="I88" s="229"/>
      <c r="J88" s="229"/>
      <c r="K88" s="229"/>
      <c r="L88" s="229"/>
      <c r="M88" s="229"/>
      <c r="N88" s="229"/>
      <c r="O88" s="193"/>
    </row>
    <row r="89" spans="1:15" s="177" customFormat="1" ht="78.75">
      <c r="A89" s="240" t="s">
        <v>84</v>
      </c>
      <c r="B89" s="241">
        <f>B90+B91</f>
        <v>197.6</v>
      </c>
      <c r="C89" s="241">
        <f>C90+C91</f>
        <v>301.8</v>
      </c>
      <c r="D89" s="242">
        <f>D90+D91</f>
        <v>270.5</v>
      </c>
      <c r="E89" s="242">
        <f>E90+E91</f>
        <v>461.70000000000005</v>
      </c>
      <c r="F89" s="243">
        <f aca="true" t="shared" si="4" ref="F89:F100">E89-D89</f>
        <v>191.20000000000005</v>
      </c>
      <c r="G89" s="229"/>
      <c r="H89" s="229"/>
      <c r="I89" s="229"/>
      <c r="J89" s="229"/>
      <c r="K89" s="229"/>
      <c r="L89" s="229"/>
      <c r="M89" s="229"/>
      <c r="N89" s="229"/>
      <c r="O89" s="193"/>
    </row>
    <row r="90" spans="1:15" s="177" customFormat="1" ht="31.5">
      <c r="A90" s="223" t="s">
        <v>85</v>
      </c>
      <c r="B90" s="231">
        <f>'ІІ. Розр. з бюджетом'!C21</f>
        <v>6.7</v>
      </c>
      <c r="C90" s="231">
        <f>'ІІ. Розр. з бюджетом'!D21</f>
        <v>4.8</v>
      </c>
      <c r="D90" s="217">
        <f>'ІІ. Розр. з бюджетом'!E21</f>
        <v>0.2</v>
      </c>
      <c r="E90" s="217">
        <f>'ІІ. Розр. з бюджетом'!F21</f>
        <v>68.9</v>
      </c>
      <c r="F90" s="243">
        <f t="shared" si="4"/>
        <v>68.7</v>
      </c>
      <c r="G90" s="229"/>
      <c r="H90" s="229"/>
      <c r="I90" s="229"/>
      <c r="J90" s="229"/>
      <c r="K90" s="229"/>
      <c r="L90" s="229"/>
      <c r="M90" s="229"/>
      <c r="N90" s="229"/>
      <c r="O90" s="193"/>
    </row>
    <row r="91" spans="1:15" s="177" customFormat="1" ht="78.75">
      <c r="A91" s="223" t="s">
        <v>86</v>
      </c>
      <c r="B91" s="231">
        <f>'ІІ. Розр. з бюджетом'!C22</f>
        <v>190.9</v>
      </c>
      <c r="C91" s="231">
        <f>'ІІ. Розр. з бюджетом'!D22</f>
        <v>297</v>
      </c>
      <c r="D91" s="217">
        <f>'ІІ. Розр. з бюджетом'!E22</f>
        <v>270.3</v>
      </c>
      <c r="E91" s="217">
        <f>'ІІ. Розр. з бюджетом'!F22</f>
        <v>392.8</v>
      </c>
      <c r="F91" s="243">
        <f t="shared" si="4"/>
        <v>122.5</v>
      </c>
      <c r="G91" s="229"/>
      <c r="H91" s="229"/>
      <c r="I91" s="229"/>
      <c r="J91" s="229"/>
      <c r="K91" s="229"/>
      <c r="L91" s="229"/>
      <c r="M91" s="229"/>
      <c r="N91" s="229"/>
      <c r="O91" s="193"/>
    </row>
    <row r="92" spans="1:15" s="177" customFormat="1" ht="47.25">
      <c r="A92" s="244" t="s">
        <v>501</v>
      </c>
      <c r="B92" s="245">
        <f>B93+B94+B95</f>
        <v>194.9</v>
      </c>
      <c r="C92" s="245">
        <f>C93+C94+C95</f>
        <v>174.5</v>
      </c>
      <c r="D92" s="246">
        <f>D93+D94+D95</f>
        <v>174.5</v>
      </c>
      <c r="E92" s="246">
        <f>E93+E94+E95</f>
        <v>199.1</v>
      </c>
      <c r="F92" s="243">
        <f t="shared" si="4"/>
        <v>24.599999999999994</v>
      </c>
      <c r="G92" s="229"/>
      <c r="H92" s="229"/>
      <c r="I92" s="229"/>
      <c r="J92" s="229"/>
      <c r="K92" s="229"/>
      <c r="L92" s="229"/>
      <c r="M92" s="229"/>
      <c r="N92" s="229"/>
      <c r="O92" s="193"/>
    </row>
    <row r="93" spans="1:15" s="177" customFormat="1" ht="31.5">
      <c r="A93" s="231" t="s">
        <v>275</v>
      </c>
      <c r="B93" s="238">
        <f>'ІІ. Розр. з бюджетом'!C31</f>
        <v>179.8</v>
      </c>
      <c r="C93" s="238">
        <f>'ІІ. Розр. з бюджетом'!D31</f>
        <v>160.9</v>
      </c>
      <c r="D93" s="224">
        <f>'ІІ. Розр. з бюджетом'!E31</f>
        <v>160.2</v>
      </c>
      <c r="E93" s="224">
        <f>'ІІ. Розр. з бюджетом'!F31</f>
        <v>183</v>
      </c>
      <c r="F93" s="243">
        <f t="shared" si="4"/>
        <v>22.80000000000001</v>
      </c>
      <c r="G93" s="229"/>
      <c r="H93" s="229"/>
      <c r="I93" s="229"/>
      <c r="J93" s="229"/>
      <c r="K93" s="229"/>
      <c r="L93" s="229"/>
      <c r="M93" s="229"/>
      <c r="N93" s="229"/>
      <c r="O93" s="193"/>
    </row>
    <row r="94" spans="1:15" s="177" customFormat="1" ht="15.75">
      <c r="A94" s="231" t="s">
        <v>502</v>
      </c>
      <c r="B94" s="238">
        <f>'ІІ. Розр. з бюджетом'!C32</f>
        <v>0</v>
      </c>
      <c r="C94" s="238">
        <f>'ІІ. Розр. з бюджетом'!D32</f>
        <v>0</v>
      </c>
      <c r="D94" s="224">
        <f>'ІІ. Розр. з бюджетом'!E32</f>
        <v>0.9</v>
      </c>
      <c r="E94" s="224">
        <f>'ІІ. Розр. з бюджетом'!F32</f>
        <v>0.9000000000000001</v>
      </c>
      <c r="F94" s="243">
        <f t="shared" si="4"/>
        <v>0</v>
      </c>
      <c r="G94" s="229"/>
      <c r="H94" s="229"/>
      <c r="I94" s="229"/>
      <c r="J94" s="229"/>
      <c r="K94" s="229"/>
      <c r="L94" s="229"/>
      <c r="M94" s="229"/>
      <c r="N94" s="229"/>
      <c r="O94" s="193"/>
    </row>
    <row r="95" spans="1:15" s="177" customFormat="1" ht="31.5">
      <c r="A95" s="231" t="s">
        <v>503</v>
      </c>
      <c r="B95" s="238">
        <f>'ІІ. Розр. з бюджетом'!C34</f>
        <v>15.1</v>
      </c>
      <c r="C95" s="238">
        <f>'ІІ. Розр. з бюджетом'!D34</f>
        <v>13.6</v>
      </c>
      <c r="D95" s="224">
        <f>'ІІ. Розр. з бюджетом'!E34</f>
        <v>13.4</v>
      </c>
      <c r="E95" s="224">
        <f>'ІІ. Розр. з бюджетом'!F34</f>
        <v>15.2</v>
      </c>
      <c r="F95" s="243">
        <f t="shared" si="4"/>
        <v>1.799999999999999</v>
      </c>
      <c r="G95" s="229"/>
      <c r="H95" s="229"/>
      <c r="I95" s="229"/>
      <c r="J95" s="229"/>
      <c r="K95" s="229"/>
      <c r="L95" s="229"/>
      <c r="M95" s="229"/>
      <c r="N95" s="229"/>
      <c r="O95" s="193"/>
    </row>
    <row r="96" spans="1:15" s="177" customFormat="1" ht="63">
      <c r="A96" s="247" t="s">
        <v>504</v>
      </c>
      <c r="B96" s="248">
        <f>B97+B98+B99</f>
        <v>216.4</v>
      </c>
      <c r="C96" s="248">
        <f>C97+C98</f>
        <v>183.60000000000002</v>
      </c>
      <c r="D96" s="192">
        <f>D97+D98</f>
        <v>180.4</v>
      </c>
      <c r="E96" s="192">
        <f>E97+E98</f>
        <v>270.7</v>
      </c>
      <c r="F96" s="243">
        <f t="shared" si="4"/>
        <v>90.29999999999998</v>
      </c>
      <c r="G96" s="229"/>
      <c r="H96" s="229"/>
      <c r="I96" s="229"/>
      <c r="J96" s="229"/>
      <c r="K96" s="229"/>
      <c r="L96" s="229"/>
      <c r="M96" s="229"/>
      <c r="N96" s="229"/>
      <c r="O96" s="193"/>
    </row>
    <row r="97" spans="1:15" s="177" customFormat="1" ht="157.5">
      <c r="A97" s="231" t="s">
        <v>505</v>
      </c>
      <c r="B97" s="238">
        <f>'ІІ. Розр. з бюджетом'!C36</f>
        <v>4.6</v>
      </c>
      <c r="C97" s="238">
        <f>'ІІ. Розр. з бюджетом'!D36</f>
        <v>3.3</v>
      </c>
      <c r="D97" s="224">
        <f>'ІІ. Розр. з бюджетом'!E36</f>
        <v>0.1</v>
      </c>
      <c r="E97" s="224">
        <f>'ІІ. Розр. з бюджетом'!F36</f>
        <v>47.099999999999994</v>
      </c>
      <c r="F97" s="243">
        <f t="shared" si="4"/>
        <v>46.99999999999999</v>
      </c>
      <c r="G97" s="229"/>
      <c r="H97" s="229"/>
      <c r="I97" s="229"/>
      <c r="J97" s="229"/>
      <c r="K97" s="229"/>
      <c r="L97" s="229"/>
      <c r="M97" s="229"/>
      <c r="N97" s="229"/>
      <c r="O97" s="193"/>
    </row>
    <row r="98" spans="1:15" s="177" customFormat="1" ht="63">
      <c r="A98" s="231" t="s">
        <v>506</v>
      </c>
      <c r="B98" s="238">
        <f>'ІІ. Розр. з бюджетом'!C38</f>
        <v>211.8</v>
      </c>
      <c r="C98" s="238">
        <f>'ІІ. Розр. з бюджетом'!D38</f>
        <v>180.3</v>
      </c>
      <c r="D98" s="224">
        <f>'ІІ. Розр. з бюджетом'!E38</f>
        <v>180.3</v>
      </c>
      <c r="E98" s="224">
        <f>'ІІ. Розр. з бюджетом'!F38</f>
        <v>223.6</v>
      </c>
      <c r="F98" s="243">
        <f t="shared" si="4"/>
        <v>43.29999999999998</v>
      </c>
      <c r="G98" s="229"/>
      <c r="H98" s="229"/>
      <c r="I98" s="229"/>
      <c r="J98" s="229"/>
      <c r="K98" s="229"/>
      <c r="L98" s="229"/>
      <c r="M98" s="229"/>
      <c r="N98" s="229"/>
      <c r="O98" s="193"/>
    </row>
    <row r="99" spans="1:15" s="177" customFormat="1" ht="15.75">
      <c r="A99" s="231" t="s">
        <v>507</v>
      </c>
      <c r="B99" s="238">
        <f>'ІІ. Розр. з бюджетом'!C42</f>
        <v>0</v>
      </c>
      <c r="C99" s="238">
        <f>'ІІ. Розр. з бюджетом'!D39</f>
        <v>0</v>
      </c>
      <c r="D99" s="224">
        <f>'ІІ. Розр. з бюджетом'!E39</f>
        <v>0</v>
      </c>
      <c r="E99" s="224">
        <f>'ІІ. Розр. з бюджетом'!F39</f>
        <v>0</v>
      </c>
      <c r="F99" s="243">
        <f t="shared" si="4"/>
        <v>0</v>
      </c>
      <c r="G99" s="229"/>
      <c r="H99" s="229"/>
      <c r="I99" s="229"/>
      <c r="J99" s="229"/>
      <c r="K99" s="229"/>
      <c r="L99" s="229"/>
      <c r="M99" s="229"/>
      <c r="N99" s="229"/>
      <c r="O99" s="193"/>
    </row>
    <row r="100" spans="1:15" s="177" customFormat="1" ht="31.5">
      <c r="A100" s="247" t="s">
        <v>96</v>
      </c>
      <c r="B100" s="248">
        <f>B92+B89+B96</f>
        <v>608.9</v>
      </c>
      <c r="C100" s="248">
        <f>C92+C89+C96</f>
        <v>659.9000000000001</v>
      </c>
      <c r="D100" s="192">
        <f>D92+D89+D96</f>
        <v>625.4</v>
      </c>
      <c r="E100" s="192">
        <f>E92+E89+E96</f>
        <v>931.5</v>
      </c>
      <c r="F100" s="243">
        <f t="shared" si="4"/>
        <v>306.1</v>
      </c>
      <c r="G100" s="229"/>
      <c r="H100" s="229"/>
      <c r="I100" s="229"/>
      <c r="J100" s="229"/>
      <c r="K100" s="229"/>
      <c r="L100" s="229"/>
      <c r="M100" s="229"/>
      <c r="N100" s="229"/>
      <c r="O100" s="193"/>
    </row>
    <row r="101" spans="1:15" s="177" customFormat="1" ht="15" customHeight="1">
      <c r="A101" s="332" t="s">
        <v>600</v>
      </c>
      <c r="B101" s="332"/>
      <c r="C101" s="332"/>
      <c r="D101" s="332"/>
      <c r="E101" s="332"/>
      <c r="F101" s="332"/>
      <c r="G101" s="332"/>
      <c r="H101" s="332"/>
      <c r="I101" s="332"/>
      <c r="J101" s="332"/>
      <c r="K101" s="332"/>
      <c r="L101" s="332"/>
      <c r="M101" s="332"/>
      <c r="N101" s="332"/>
      <c r="O101" s="193"/>
    </row>
    <row r="102" spans="1:15" s="177" customFormat="1" ht="15" customHeight="1">
      <c r="A102" s="332" t="s">
        <v>601</v>
      </c>
      <c r="B102" s="332"/>
      <c r="C102" s="332"/>
      <c r="D102" s="332"/>
      <c r="E102" s="332"/>
      <c r="F102" s="332"/>
      <c r="G102" s="332"/>
      <c r="H102" s="332"/>
      <c r="I102" s="332"/>
      <c r="J102" s="332"/>
      <c r="K102" s="332"/>
      <c r="L102" s="332"/>
      <c r="M102" s="332"/>
      <c r="N102" s="332"/>
      <c r="O102" s="193"/>
    </row>
    <row r="103" spans="1:15" s="177" customFormat="1" ht="15" customHeight="1">
      <c r="A103" s="332" t="s">
        <v>602</v>
      </c>
      <c r="B103" s="332"/>
      <c r="C103" s="332"/>
      <c r="D103" s="332"/>
      <c r="E103" s="332"/>
      <c r="F103" s="332"/>
      <c r="G103" s="332"/>
      <c r="H103" s="332"/>
      <c r="I103" s="332"/>
      <c r="J103" s="332"/>
      <c r="K103" s="332"/>
      <c r="L103" s="332"/>
      <c r="M103" s="332"/>
      <c r="N103" s="332"/>
      <c r="O103" s="193"/>
    </row>
    <row r="104" spans="1:15" s="177" customFormat="1" ht="20.25" customHeight="1">
      <c r="A104" s="332" t="s">
        <v>587</v>
      </c>
      <c r="B104" s="332"/>
      <c r="C104" s="332"/>
      <c r="D104" s="332"/>
      <c r="E104" s="332"/>
      <c r="F104" s="332"/>
      <c r="G104" s="332"/>
      <c r="H104" s="332"/>
      <c r="I104" s="332"/>
      <c r="J104" s="332"/>
      <c r="K104" s="332"/>
      <c r="L104" s="332"/>
      <c r="M104" s="332"/>
      <c r="N104" s="332"/>
      <c r="O104" s="193"/>
    </row>
    <row r="105" spans="1:15" s="177" customFormat="1" ht="15" customHeight="1">
      <c r="A105" s="332" t="s">
        <v>588</v>
      </c>
      <c r="B105" s="332"/>
      <c r="C105" s="332"/>
      <c r="D105" s="332"/>
      <c r="E105" s="332"/>
      <c r="F105" s="332"/>
      <c r="G105" s="332"/>
      <c r="H105" s="332"/>
      <c r="I105" s="332"/>
      <c r="J105" s="332"/>
      <c r="K105" s="332"/>
      <c r="L105" s="332"/>
      <c r="M105" s="332"/>
      <c r="N105" s="332"/>
      <c r="O105" s="193"/>
    </row>
    <row r="106" spans="1:15" s="177" customFormat="1" ht="15" customHeight="1">
      <c r="A106" s="332" t="s">
        <v>508</v>
      </c>
      <c r="B106" s="332"/>
      <c r="C106" s="332"/>
      <c r="D106" s="332"/>
      <c r="E106" s="332"/>
      <c r="F106" s="332"/>
      <c r="G106" s="332"/>
      <c r="H106" s="332"/>
      <c r="I106" s="332"/>
      <c r="J106" s="332"/>
      <c r="K106" s="332"/>
      <c r="L106" s="332"/>
      <c r="M106" s="332"/>
      <c r="N106" s="332"/>
      <c r="O106" s="193"/>
    </row>
    <row r="107" spans="1:15" s="177" customFormat="1" ht="15" customHeight="1">
      <c r="A107" s="331" t="s">
        <v>509</v>
      </c>
      <c r="B107" s="331"/>
      <c r="C107" s="331"/>
      <c r="D107" s="331"/>
      <c r="E107" s="331"/>
      <c r="F107" s="331"/>
      <c r="G107" s="331"/>
      <c r="H107" s="331"/>
      <c r="I107" s="331"/>
      <c r="J107" s="331"/>
      <c r="K107" s="331"/>
      <c r="L107" s="331"/>
      <c r="M107" s="331"/>
      <c r="N107" s="331"/>
      <c r="O107" s="193"/>
    </row>
    <row r="108" spans="1:15" s="177" customFormat="1" ht="15" customHeight="1">
      <c r="A108" s="332" t="s">
        <v>589</v>
      </c>
      <c r="B108" s="332"/>
      <c r="C108" s="332"/>
      <c r="D108" s="332"/>
      <c r="E108" s="332"/>
      <c r="F108" s="332"/>
      <c r="G108" s="332"/>
      <c r="H108" s="332"/>
      <c r="I108" s="332"/>
      <c r="J108" s="332"/>
      <c r="K108" s="332"/>
      <c r="L108" s="332"/>
      <c r="M108" s="332"/>
      <c r="N108" s="332"/>
      <c r="O108" s="193"/>
    </row>
    <row r="109" spans="1:15" s="177" customFormat="1" ht="15" customHeight="1">
      <c r="A109" s="249"/>
      <c r="B109" s="249"/>
      <c r="C109" s="249"/>
      <c r="D109" s="249"/>
      <c r="E109" s="249"/>
      <c r="F109" s="249"/>
      <c r="G109" s="249"/>
      <c r="H109" s="249"/>
      <c r="I109" s="249"/>
      <c r="J109" s="249"/>
      <c r="K109" s="249"/>
      <c r="L109" s="249"/>
      <c r="M109" s="249"/>
      <c r="N109" s="249"/>
      <c r="O109" s="193"/>
    </row>
    <row r="110" spans="1:15" s="177" customFormat="1" ht="15" customHeight="1">
      <c r="A110" s="249"/>
      <c r="B110" s="249"/>
      <c r="C110" s="249"/>
      <c r="D110" s="249"/>
      <c r="E110" s="249"/>
      <c r="F110" s="249"/>
      <c r="G110" s="249"/>
      <c r="H110" s="249"/>
      <c r="I110" s="249"/>
      <c r="J110" s="249"/>
      <c r="K110" s="249"/>
      <c r="L110" s="249"/>
      <c r="M110" s="249"/>
      <c r="N110" s="249"/>
      <c r="O110" s="193"/>
    </row>
    <row r="111" spans="1:15" s="177" customFormat="1" ht="15" customHeight="1">
      <c r="A111" s="331" t="s">
        <v>510</v>
      </c>
      <c r="B111" s="331"/>
      <c r="C111" s="331"/>
      <c r="D111" s="331"/>
      <c r="E111" s="331"/>
      <c r="F111" s="331"/>
      <c r="G111" s="331"/>
      <c r="H111" s="331"/>
      <c r="I111" s="331"/>
      <c r="J111" s="331"/>
      <c r="K111" s="331"/>
      <c r="L111" s="331"/>
      <c r="M111" s="331"/>
      <c r="N111" s="331"/>
      <c r="O111" s="193"/>
    </row>
    <row r="112" spans="1:15" s="177" customFormat="1" ht="15" customHeight="1">
      <c r="A112" s="332" t="s">
        <v>511</v>
      </c>
      <c r="B112" s="332"/>
      <c r="C112" s="332"/>
      <c r="D112" s="332"/>
      <c r="E112" s="332"/>
      <c r="F112" s="332"/>
      <c r="G112" s="332"/>
      <c r="H112" s="332"/>
      <c r="I112" s="332"/>
      <c r="J112" s="332"/>
      <c r="K112" s="332"/>
      <c r="L112" s="332"/>
      <c r="M112" s="332"/>
      <c r="N112" s="332"/>
      <c r="O112" s="193"/>
    </row>
    <row r="113" spans="1:15" s="177" customFormat="1" ht="15" customHeight="1">
      <c r="A113" s="331" t="s">
        <v>512</v>
      </c>
      <c r="B113" s="331"/>
      <c r="C113" s="331"/>
      <c r="D113" s="331"/>
      <c r="E113" s="331"/>
      <c r="F113" s="331"/>
      <c r="G113" s="331"/>
      <c r="H113" s="331"/>
      <c r="I113" s="331"/>
      <c r="J113" s="331"/>
      <c r="K113" s="331"/>
      <c r="L113" s="331"/>
      <c r="M113" s="331"/>
      <c r="N113" s="331"/>
      <c r="O113" s="193"/>
    </row>
    <row r="114" spans="1:15" s="177" customFormat="1" ht="30.75" customHeight="1">
      <c r="A114" s="333" t="s">
        <v>590</v>
      </c>
      <c r="B114" s="333"/>
      <c r="C114" s="333"/>
      <c r="D114" s="333"/>
      <c r="E114" s="333"/>
      <c r="F114" s="333"/>
      <c r="G114" s="333"/>
      <c r="H114" s="333"/>
      <c r="I114" s="333"/>
      <c r="J114" s="333"/>
      <c r="K114" s="333"/>
      <c r="L114" s="333"/>
      <c r="M114" s="333"/>
      <c r="N114" s="333"/>
      <c r="O114" s="250"/>
    </row>
    <row r="115" spans="1:15" s="177" customFormat="1" ht="30.75" customHeight="1">
      <c r="A115" s="330" t="s">
        <v>513</v>
      </c>
      <c r="B115" s="330"/>
      <c r="C115" s="330"/>
      <c r="D115" s="330"/>
      <c r="E115" s="330"/>
      <c r="F115" s="330"/>
      <c r="G115" s="330"/>
      <c r="H115" s="330"/>
      <c r="I115" s="330"/>
      <c r="J115" s="330"/>
      <c r="K115" s="330"/>
      <c r="L115" s="330"/>
      <c r="M115" s="330"/>
      <c r="N115" s="330"/>
      <c r="O115" s="251"/>
    </row>
    <row r="116" spans="1:15" s="177" customFormat="1" ht="16.5" customHeight="1">
      <c r="A116" s="330" t="s">
        <v>591</v>
      </c>
      <c r="B116" s="330"/>
      <c r="C116" s="330"/>
      <c r="D116" s="330"/>
      <c r="E116" s="330"/>
      <c r="F116" s="330"/>
      <c r="G116" s="330"/>
      <c r="H116" s="330"/>
      <c r="I116" s="330"/>
      <c r="J116" s="330"/>
      <c r="K116" s="330"/>
      <c r="L116" s="330"/>
      <c r="M116" s="330"/>
      <c r="N116" s="330"/>
      <c r="O116" s="251"/>
    </row>
    <row r="117" spans="1:15" s="177" customFormat="1" ht="33" customHeight="1">
      <c r="A117" s="330" t="s">
        <v>514</v>
      </c>
      <c r="B117" s="330"/>
      <c r="C117" s="330"/>
      <c r="D117" s="330"/>
      <c r="E117" s="330"/>
      <c r="F117" s="330"/>
      <c r="G117" s="330"/>
      <c r="H117" s="330"/>
      <c r="I117" s="330"/>
      <c r="J117" s="330"/>
      <c r="K117" s="330"/>
      <c r="L117" s="330"/>
      <c r="M117" s="330"/>
      <c r="N117" s="330"/>
      <c r="O117" s="251"/>
    </row>
    <row r="118" s="177" customFormat="1" ht="15"/>
    <row r="119" spans="1:15" s="177" customFormat="1" ht="17.25" customHeight="1">
      <c r="A119" s="292" t="s">
        <v>255</v>
      </c>
      <c r="B119" s="292"/>
      <c r="C119" s="292"/>
      <c r="D119" s="5"/>
      <c r="E119" s="5"/>
      <c r="F119" s="311" t="s">
        <v>463</v>
      </c>
      <c r="G119" s="311"/>
      <c r="H119" s="311"/>
      <c r="I119" s="311"/>
      <c r="J119" s="311"/>
      <c r="K119" s="312" t="s">
        <v>160</v>
      </c>
      <c r="L119" s="312"/>
      <c r="M119" s="312"/>
      <c r="N119" s="312"/>
      <c r="O119" s="312"/>
    </row>
    <row r="120" spans="6:15" s="177" customFormat="1" ht="15.75">
      <c r="F120" s="252"/>
      <c r="G120" s="253"/>
      <c r="H120" s="139" t="s">
        <v>162</v>
      </c>
      <c r="I120" s="253"/>
      <c r="J120" s="252"/>
      <c r="K120" s="307" t="s">
        <v>464</v>
      </c>
      <c r="L120" s="307"/>
      <c r="M120" s="307"/>
      <c r="N120" s="307"/>
      <c r="O120" s="307"/>
    </row>
    <row r="121" s="177" customFormat="1" ht="15"/>
    <row r="122" s="177" customFormat="1" ht="15"/>
    <row r="123" s="177" customFormat="1" ht="15"/>
    <row r="124" s="177" customFormat="1" ht="15"/>
    <row r="125" s="177" customFormat="1" ht="15"/>
    <row r="126" s="177" customFormat="1" ht="15"/>
    <row r="127" s="177" customFormat="1" ht="15"/>
    <row r="128" s="177" customFormat="1" ht="15"/>
    <row r="129" s="177" customFormat="1" ht="15"/>
    <row r="130" s="177" customFormat="1" ht="15"/>
    <row r="131" s="177" customFormat="1" ht="15"/>
    <row r="132" s="177" customFormat="1" ht="15"/>
    <row r="133" s="177" customFormat="1" ht="15"/>
    <row r="134" s="177" customFormat="1" ht="15"/>
    <row r="135" s="177" customFormat="1" ht="15"/>
    <row r="136" s="177" customFormat="1" ht="15"/>
    <row r="137" s="177" customFormat="1" ht="15"/>
    <row r="138" s="177" customFormat="1" ht="15"/>
    <row r="139" s="177" customFormat="1" ht="15"/>
    <row r="140" s="177" customFormat="1" ht="15"/>
    <row r="141" s="177" customFormat="1" ht="15"/>
    <row r="142" s="177" customFormat="1" ht="15"/>
    <row r="143" s="177" customFormat="1" ht="15"/>
    <row r="144" s="177" customFormat="1" ht="15"/>
    <row r="145" s="177" customFormat="1" ht="15"/>
    <row r="146" s="177" customFormat="1" ht="15"/>
    <row r="147" s="177" customFormat="1" ht="15"/>
    <row r="148" s="177" customFormat="1" ht="15"/>
    <row r="149" s="177" customFormat="1" ht="15"/>
    <row r="150" s="177" customFormat="1" ht="15"/>
    <row r="151" s="177" customFormat="1" ht="15"/>
    <row r="152" s="177" customFormat="1" ht="15"/>
    <row r="153" s="177" customFormat="1" ht="15"/>
    <row r="154" s="177" customFormat="1" ht="15"/>
    <row r="155" s="177" customFormat="1" ht="15"/>
    <row r="156" s="177" customFormat="1" ht="15"/>
    <row r="157" s="177" customFormat="1" ht="15"/>
    <row r="158" s="177" customFormat="1" ht="15"/>
    <row r="159" s="177" customFormat="1" ht="15"/>
    <row r="160" s="177" customFormat="1" ht="15"/>
    <row r="161" s="177" customFormat="1" ht="15"/>
    <row r="162" s="177" customFormat="1" ht="15"/>
    <row r="163" s="177" customFormat="1" ht="15"/>
  </sheetData>
  <sheetProtection/>
  <mergeCells count="87"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7:A18"/>
    <mergeCell ref="B17:B18"/>
    <mergeCell ref="C17:C18"/>
    <mergeCell ref="D17:D18"/>
    <mergeCell ref="E17:E18"/>
    <mergeCell ref="F17:F18"/>
    <mergeCell ref="G17:G18"/>
    <mergeCell ref="A27:O27"/>
    <mergeCell ref="A28:N28"/>
    <mergeCell ref="A30:A31"/>
    <mergeCell ref="B30:B31"/>
    <mergeCell ref="C30:C31"/>
    <mergeCell ref="D30:D31"/>
    <mergeCell ref="E30:E31"/>
    <mergeCell ref="F30:F31"/>
    <mergeCell ref="G30:G31"/>
    <mergeCell ref="A40:O40"/>
    <mergeCell ref="A41:O41"/>
    <mergeCell ref="A42:N42"/>
    <mergeCell ref="A43:O43"/>
    <mergeCell ref="A44:N44"/>
    <mergeCell ref="A45:N45"/>
    <mergeCell ref="K46:L46"/>
    <mergeCell ref="A47:N47"/>
    <mergeCell ref="A48:A49"/>
    <mergeCell ref="B48:B49"/>
    <mergeCell ref="C48:C49"/>
    <mergeCell ref="D48:D49"/>
    <mergeCell ref="E48:E49"/>
    <mergeCell ref="F48:F49"/>
    <mergeCell ref="G48:G49"/>
    <mergeCell ref="A54:N54"/>
    <mergeCell ref="A55:A56"/>
    <mergeCell ref="B55:B56"/>
    <mergeCell ref="C55:C56"/>
    <mergeCell ref="D55:D56"/>
    <mergeCell ref="E55:E56"/>
    <mergeCell ref="F55:F56"/>
    <mergeCell ref="G55:G56"/>
    <mergeCell ref="A61:N61"/>
    <mergeCell ref="A63:N63"/>
    <mergeCell ref="A65:A66"/>
    <mergeCell ref="B65:B66"/>
    <mergeCell ref="C65:C66"/>
    <mergeCell ref="D65:D66"/>
    <mergeCell ref="E65:E66"/>
    <mergeCell ref="F65:F66"/>
    <mergeCell ref="G65:G66"/>
    <mergeCell ref="A74:N74"/>
    <mergeCell ref="A75:N75"/>
    <mergeCell ref="A76:N76"/>
    <mergeCell ref="A77:N77"/>
    <mergeCell ref="A85:N85"/>
    <mergeCell ref="A86:N86"/>
    <mergeCell ref="A101:N101"/>
    <mergeCell ref="A102:N102"/>
    <mergeCell ref="A103:N103"/>
    <mergeCell ref="A104:N104"/>
    <mergeCell ref="A105:N105"/>
    <mergeCell ref="A106:N106"/>
    <mergeCell ref="A107:N107"/>
    <mergeCell ref="A108:N108"/>
    <mergeCell ref="A111:N111"/>
    <mergeCell ref="A112:N112"/>
    <mergeCell ref="A113:N113"/>
    <mergeCell ref="A114:N114"/>
    <mergeCell ref="K120:O120"/>
    <mergeCell ref="A115:N115"/>
    <mergeCell ref="A116:N116"/>
    <mergeCell ref="A117:N117"/>
    <mergeCell ref="A119:C119"/>
    <mergeCell ref="F119:J119"/>
    <mergeCell ref="K119:O119"/>
  </mergeCells>
  <printOptions/>
  <pageMargins left="0.39375" right="0.39375" top="0.39375" bottom="0.39375" header="0.5118055555555555" footer="0.5118055555555555"/>
  <pageSetup horizontalDpi="300" verticalDpi="300" orientation="landscape" paperSize="9" scale="47" r:id="rId1"/>
  <rowBreaks count="4" manualBreakCount="4">
    <brk id="26" max="255" man="1"/>
    <brk id="45" max="255" man="1"/>
    <brk id="61" max="255" man="1"/>
    <brk id="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ZMI</dc:creator>
  <cp:keywords/>
  <dc:description/>
  <cp:lastModifiedBy>Користувач Windows</cp:lastModifiedBy>
  <cp:lastPrinted>2019-11-21T09:56:19Z</cp:lastPrinted>
  <dcterms:created xsi:type="dcterms:W3CDTF">2019-12-24T14:28:33Z</dcterms:created>
  <dcterms:modified xsi:type="dcterms:W3CDTF">2019-12-24T14:29:30Z</dcterms:modified>
  <cp:category/>
  <cp:version/>
  <cp:contentType/>
  <cp:contentStatus/>
</cp:coreProperties>
</file>