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28455" windowHeight="122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78" i="1"/>
  <c r="I19"/>
  <c r="I15"/>
  <c r="I66"/>
  <c r="I52"/>
  <c r="I50"/>
  <c r="I53"/>
  <c r="I54"/>
  <c r="I46"/>
  <c r="I41"/>
  <c r="I40"/>
  <c r="I39"/>
  <c r="I31"/>
  <c r="I26"/>
  <c r="I21"/>
  <c r="I11"/>
  <c r="I51"/>
  <c r="I68"/>
  <c r="I76"/>
  <c r="I77"/>
  <c r="I64"/>
  <c r="I24"/>
  <c r="I34"/>
  <c r="I30"/>
  <c r="I22"/>
  <c r="I75"/>
  <c r="I73" s="1"/>
  <c r="I71"/>
  <c r="I49"/>
  <c r="I60"/>
  <c r="I29"/>
  <c r="I27"/>
  <c r="I13"/>
  <c r="I10" l="1"/>
  <c r="I81" s="1"/>
  <c r="J10"/>
</calcChain>
</file>

<file path=xl/sharedStrings.xml><?xml version="1.0" encoding="utf-8"?>
<sst xmlns="http://schemas.openxmlformats.org/spreadsheetml/2006/main" count="315" uniqueCount="164">
  <si>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</si>
  <si>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</si>
  <si>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</si>
  <si>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</si>
  <si>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</si>
  <si>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виконавця,найменування бюджетної програми/ підпрограми згідно з Типовою програмною класифікацією видатків та кредитування місцевих бюджетів</t>
  </si>
  <si>
    <t>Управління освіти виконавчого комітету Фастівської міської ради</t>
  </si>
  <si>
    <t>Виконавчий комітет Фастівської міської ради</t>
  </si>
  <si>
    <t>Відділ з питань фізичної культури і спорту виконавчого комітету Фастівської міської ради</t>
  </si>
  <si>
    <t>Управління культури, молоді і туризму виконавчого комітету Фастівської міської ради</t>
  </si>
  <si>
    <t>до рішення міської  ради</t>
  </si>
  <si>
    <t>Додаток № 6</t>
  </si>
  <si>
    <t xml:space="preserve">Секретар міської ради                                                                         </t>
  </si>
  <si>
    <t xml:space="preserve">   С.А. Ясінський</t>
  </si>
  <si>
    <t>060000</t>
  </si>
  <si>
    <t>020000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</si>
  <si>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інфрастуктури за об'єктами у 2020 році</t>
  </si>
  <si>
    <t>(код бюджету)</t>
  </si>
  <si>
    <t>0217330</t>
  </si>
  <si>
    <t>7330</t>
  </si>
  <si>
    <t>0443</t>
  </si>
  <si>
    <t>Будівництво інших об`єктів соціальної та виробничої інфраструктури комунальної власності</t>
  </si>
  <si>
    <t xml:space="preserve">Реконструкція пл. Соборної в м. Фастів Київської області </t>
  </si>
  <si>
    <t>0617321</t>
  </si>
  <si>
    <t>Будівництво освітніх установ та закладів</t>
  </si>
  <si>
    <t>Будівництво школи народної майстерності в м. Фастові Київської області на пл. Перемоги,1а</t>
  </si>
  <si>
    <t xml:space="preserve">Спорудження пам'ятного знаку Героям Небесної Сотні на розі вулиці та провулку Андрія Саєнка в м. Фастів </t>
  </si>
  <si>
    <t>Реконструкція каналізаційних  очисних споруд КП ФМР "Фастівводоканал", м.Фастів Київської області (співфінансування НЕФКО)</t>
  </si>
  <si>
    <t>Загальна тривалість будівництва (рік початку і завершення)</t>
  </si>
  <si>
    <t>Загальна вартість будівництва, 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</si>
  <si>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</si>
  <si>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</si>
  <si>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 %</t>
  </si>
  <si>
    <t>Капітальний ремонт приміщень 1-го поверху адміністративної будівлі під Центр надання адміністративних послуг, пл. Соборна, 1, м. Фастів, Київська обл.</t>
  </si>
  <si>
    <t>Білірубінометр для немовлят та придбання неонатального монітору для новонароджених фастівчан</t>
  </si>
  <si>
    <t>Капремонт житлового фонду та прибудинкових територій</t>
  </si>
  <si>
    <t>Виготовлення ПКД та капітальний ремонт доріг</t>
  </si>
  <si>
    <t>Внески до статутного капіталу КП ФМР "Фастів-благоустрій"</t>
  </si>
  <si>
    <t>0217670</t>
  </si>
  <si>
    <t>7670</t>
  </si>
  <si>
    <t>0490</t>
  </si>
  <si>
    <t>Внески до статутного капіталу суб`єктів господарювання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</si>
  <si>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</si>
  <si>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</si>
  <si>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</si>
  <si>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</si>
  <si>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</si>
  <si>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 (за  рахунок субвенції)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</si>
  <si>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(НЕФКО)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</si>
  <si>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(співфінансування)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</si>
  <si>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</si>
  <si>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</si>
  <si>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</si>
  <si>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</si>
  <si>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</si>
  <si>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</si>
  <si>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</si>
  <si>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Придбання обладнання та предметів довгострокового користування згідно проекту громадського бюджету "Фастівмультфільм"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</si>
  <si>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</si>
  <si>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</si>
  <si>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</si>
  <si>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</si>
  <si>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спортивних майданчиків</t>
  </si>
  <si>
    <t>Придбання дитячих майданчиків</t>
  </si>
  <si>
    <t>1115041</t>
  </si>
  <si>
    <t>5041</t>
  </si>
  <si>
    <t>0810</t>
  </si>
  <si>
    <t>Утримання та фінансова підтримка спортивних споруд</t>
  </si>
  <si>
    <t>Придбання медичного обладнання</t>
  </si>
  <si>
    <t>Реконструкція "головного лікувального корпусу" КНП Фастівської міської ради "Фастівський міський Центр первинної медичної (медико-санітарної) допомоги" по вул. Київська, 57 в м. Фастів Київської області</t>
  </si>
  <si>
    <t>Капітальний ремонт приміщення  молодіжного центру за адресою вул. Шевченка, 1, прим. 1а в м. Фастові Київської обл.</t>
  </si>
  <si>
    <t>Реконструкція каналізаційних  очисних споруд КП ФМР "Фастівводоканал", м.Фастів Київської області (НЕФКО)</t>
  </si>
  <si>
    <t>Капітальний ремонт Палацу культури за адресою пл. Перемоги,1 в м. Фастів Київської області</t>
  </si>
  <si>
    <t>Будівництво установ та закладів культури</t>
  </si>
  <si>
    <t>Будівництво установ та закладів соціальної сфери</t>
  </si>
  <si>
    <t>0217310</t>
  </si>
  <si>
    <t>Будівництво об`єктів житлово-комунального  господарства</t>
  </si>
  <si>
    <t>Фінансове управління виконавчого комітету Фастівської міської ради</t>
  </si>
  <si>
    <t>Субвенція з МБ ДБ  на виконання програм соціально-економічного розвитку регіонів</t>
  </si>
  <si>
    <t>0180</t>
  </si>
  <si>
    <t>Субвенція в державний бюджет на виконання програм соціально-економічного розвитку (на придбання автомобіля для Фастівського відділення поліції)</t>
  </si>
  <si>
    <t>0217461</t>
  </si>
  <si>
    <t>Капітальний ремонт тротуару по вул. Соборній в м. Фастові Київської області</t>
  </si>
  <si>
    <t>0217370</t>
  </si>
  <si>
    <t>Реалізація інших заходів щодо соціально-економічного розвитку територій</t>
  </si>
  <si>
    <t>0456</t>
  </si>
  <si>
    <t>Утримання та розвиток автомобільних доріг та дорожньої інфраструктури  за рахунок коштів міського бюджету</t>
  </si>
  <si>
    <t>Спорудження скульптури "Лелеки" та барельєфу в ході реконструкції площі Соборної в м. Фастів Київської області</t>
  </si>
  <si>
    <t>Видатки на виконання заходів Програми відшкодування частини суми кредиту залученого ОСББ на впровадження заходів енергозбереження та термомодернізації багатоквартирних будинків в м. Фастові на 2020-2021 роки</t>
  </si>
  <si>
    <t>Внески до статутного капіталу КП ФМР "Фастівводоканал"</t>
  </si>
  <si>
    <t>Будівництво регульованого пішоходного переходу визивної дії навпроти будинку 40-а вул. Соборна в м. Фастів Київської області</t>
  </si>
  <si>
    <t>0210160</t>
  </si>
  <si>
    <t>0217350</t>
  </si>
  <si>
    <t>Розроблення схем планування та забудови територій (містобудівної документації)</t>
  </si>
  <si>
    <t>Проектно-вишукувальні роботи: дострокове внесення змін до генерального плану м. Фастів Київської області</t>
  </si>
  <si>
    <t>0216030</t>
  </si>
  <si>
    <t>0620</t>
  </si>
  <si>
    <t>Організація благоустрою населених пунктів</t>
  </si>
  <si>
    <t>Придбання зелених насаджень</t>
  </si>
  <si>
    <t>0617325</t>
  </si>
  <si>
    <t>Капітальний ремонт даху (ПКД)</t>
  </si>
  <si>
    <t>Будівництво споруд, установ та закладів фізичної культури і спорту</t>
  </si>
  <si>
    <t>1014040</t>
  </si>
  <si>
    <t>4040</t>
  </si>
  <si>
    <t>0824</t>
  </si>
  <si>
    <t>Забезпечення діяльності музеїв і виставок</t>
  </si>
  <si>
    <t xml:space="preserve">Придбання обладнання та предметів довгострокового користування </t>
  </si>
  <si>
    <t>1014081</t>
  </si>
  <si>
    <t>4081</t>
  </si>
  <si>
    <t>0829</t>
  </si>
  <si>
    <t>Забезпечення діяльності інших закладів в галузі культури та мистецтва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</si>
  <si>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</si>
  <si>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</si>
  <si>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0111</t>
  </si>
  <si>
    <t>Виготовлення ПКД та проведення монтажу протипожежної сигналізації амбулаторії  за адресою вул. Київська, 57</t>
  </si>
  <si>
    <t>Найменування об’єкта будівництва/вид будівельних робіт, у тому числі проектні роботи</t>
  </si>
  <si>
    <t>Будівництво інших об`єктів комунальної власності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</si>
  <si>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</si>
  <si>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Реконструкція футбольного поля зі штучним покриттям з облаштуванням мультифункціонального майданчика</t>
  </si>
  <si>
    <t>0217130</t>
  </si>
  <si>
    <t>Розроблення технічної документації</t>
  </si>
  <si>
    <t>Капітальний ремонт електричних мереж житлового будинку № 10 по вул. Садова в місті Фастові Київської області</t>
  </si>
  <si>
    <t>080000</t>
  </si>
  <si>
    <t>Управління соціального захисту населення виконавчого комітету Фастівської міської ради</t>
  </si>
  <si>
    <t>Здійснення заходів із землеустрою</t>
  </si>
  <si>
    <t>0421</t>
  </si>
  <si>
    <t>1013133</t>
  </si>
  <si>
    <t>Капітальний ремонт (влаштування системи пожежної сигналізації) закладу дошкільної освіти №11 "Дзвіночок"за адресою пров. В.Шестопала,2а, м. Фастів</t>
  </si>
  <si>
    <t>Закупівля комп'ютерного обладнання для початкових класів (субвенція)</t>
  </si>
  <si>
    <t>Спорудження скульптури "Перстень"</t>
  </si>
  <si>
    <t>0216083</t>
  </si>
  <si>
    <t>0617322</t>
  </si>
  <si>
    <t>0444</t>
  </si>
  <si>
    <t>0617323</t>
  </si>
  <si>
    <t>виготовлення ПКД на капітальний ремонт приміщення за адресою пров. Саєнка, 2 в м. Фастів Київської області</t>
  </si>
  <si>
    <t>проведення експертизи містобудівної документації "Дострокове внесення змін до генерального плану м. Фастів Київської області"</t>
  </si>
  <si>
    <t>Капітальний ремонт (санація) адміністративної  будівлі  виконавчого комітету Фастівської міської ради, Київської обл., м.Фастів,пл. Соборна,1</t>
  </si>
  <si>
    <t>Створення (будівництво) обєкту "Комплексна система відеоспостереження площі Соборна у місті Фастів Київської області"</t>
  </si>
  <si>
    <t>державна реєстрація знаку</t>
  </si>
  <si>
    <t>Капітальний ремонт вул. Соборна</t>
  </si>
  <si>
    <t>Капітальний ремонт вул. Великоснітинська</t>
  </si>
  <si>
    <t>0217650</t>
  </si>
  <si>
    <t>Проведення експертної грошової оцінки земельних ділянок за рахунок сплаченого авансу</t>
  </si>
  <si>
    <t>Проведеня кспертизи по вул. Ступака та вул. Шевченко</t>
  </si>
  <si>
    <t>Внески до статутного капіталу КП ФМР "Фастівський ККП"</t>
  </si>
  <si>
    <t>Закупівля засобів навчання та обладнання (крім комп'ютерів) 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"Нова українська школа" (субвенція)</t>
  </si>
  <si>
    <t>Закупівля сучасних меблів для початкових класів нової української школи(субвенція)</t>
  </si>
  <si>
    <t>Придбання обладнання і предметів довгострокового користування (співфінансування субвенції НУШ)"</t>
  </si>
  <si>
    <t>Придбання обладнання для їдалень (харчоблоків) закладів загальної середньої освіти (співфінанування)</t>
  </si>
  <si>
    <t>Придбання обладнання для їдалень (харчоблоків) закладів загальної середньої освіти (субвенція)</t>
  </si>
  <si>
    <t>Субвенція в обласний бюджет на капітальний ремонт вул. Якубовського в м. Фастів</t>
  </si>
  <si>
    <t>1040</t>
  </si>
  <si>
    <t>Інші заходи та заклади молодіжної політики</t>
  </si>
  <si>
    <t>0810160</t>
  </si>
  <si>
    <t>3719770</t>
  </si>
  <si>
    <t>9770</t>
  </si>
  <si>
    <t>Інші субвенції з місцевого бюджету</t>
  </si>
  <si>
    <t>7650</t>
  </si>
  <si>
    <t>Проведення експертної грошової оцінки земельної ділянки чи права на неї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</si>
  <si>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</si>
  <si>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</si>
  <si>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житла особам із числа дітей - сиріт, дітей позбавленого батьківського піклування</t>
  </si>
  <si>
    <t>Медичне та лабораторне обладнання</t>
  </si>
  <si>
    <t>від 21.09.2020 року № 1-LXXХ-VII</t>
  </si>
</sst>
</file>

<file path=xl/styles.xml><?xml version="1.0" encoding="utf-8"?>
<styleSheet xmlns="http://schemas.openxmlformats.org/spreadsheetml/2006/main">
  <numFmts count="3">
    <numFmt numFmtId="43" formatCode="_-* #,##0.00_₴_-;\-* #,##0.00_₴_-;_-* &quot;-&quot;??_₴_-;_-@_-"/>
    <numFmt numFmtId="164" formatCode="_-* #,##0.00\ _₴_-;\-* #,##0.00\ _₴_-;_-* &quot;-&quot;??\ _₴_-;_-@_-"/>
    <numFmt numFmtId="165" formatCode="_-* #,##0.00_р_._-;\-* #,##0.00_р_._-;_-* &quot;-&quot;??_р_._-;_-@_-"/>
  </numFmts>
  <fonts count="1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</cellStyleXfs>
  <cellXfs count="74">
    <xf numFmtId="0" fontId="0" fillId="0" borderId="0" xfId="0"/>
    <xf numFmtId="0" fontId="4" fillId="0" borderId="1" xfId="0" quotePrefix="1" applyFont="1" applyBorder="1" applyAlignment="1">
      <alignment horizontal="center" vertical="center" wrapText="1"/>
    </xf>
    <xf numFmtId="4" fontId="4" fillId="0" borderId="1" xfId="0" quotePrefix="1" applyNumberFormat="1" applyFont="1" applyBorder="1" applyAlignment="1">
      <alignment horizontal="center" vertical="center" wrapText="1"/>
    </xf>
    <xf numFmtId="4" fontId="4" fillId="0" borderId="1" xfId="0" quotePrefix="1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2" fontId="4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6" fillId="0" borderId="0" xfId="3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/>
    <xf numFmtId="164" fontId="7" fillId="3" borderId="1" xfId="1" applyFont="1" applyFill="1" applyBorder="1" applyAlignment="1">
      <alignment horizontal="center" vertical="top" wrapText="1"/>
    </xf>
    <xf numFmtId="164" fontId="7" fillId="3" borderId="1" xfId="1" applyFont="1" applyFill="1" applyBorder="1" applyAlignment="1">
      <alignment wrapText="1"/>
    </xf>
    <xf numFmtId="0" fontId="6" fillId="0" borderId="0" xfId="0" applyFont="1"/>
    <xf numFmtId="0" fontId="7" fillId="0" borderId="1" xfId="0" applyFont="1" applyFill="1" applyBorder="1" applyAlignment="1">
      <alignment vertical="top" wrapText="1"/>
    </xf>
    <xf numFmtId="164" fontId="7" fillId="0" borderId="1" xfId="1" applyFont="1" applyFill="1" applyBorder="1" applyAlignment="1">
      <alignment horizontal="center" vertical="top" wrapText="1"/>
    </xf>
    <xf numFmtId="164" fontId="4" fillId="0" borderId="1" xfId="1" applyFont="1" applyBorder="1" applyAlignment="1"/>
    <xf numFmtId="0" fontId="6" fillId="0" borderId="0" xfId="0" applyFont="1" applyFill="1"/>
    <xf numFmtId="164" fontId="4" fillId="0" borderId="1" xfId="1" applyFont="1" applyBorder="1" applyAlignment="1">
      <alignment horizontal="center" vertical="top" wrapText="1"/>
    </xf>
    <xf numFmtId="164" fontId="4" fillId="0" borderId="1" xfId="1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43" fontId="7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4" fillId="3" borderId="1" xfId="0" applyFont="1" applyFill="1" applyBorder="1"/>
    <xf numFmtId="164" fontId="7" fillId="3" borderId="1" xfId="1" applyFont="1" applyFill="1" applyBorder="1" applyAlignment="1"/>
    <xf numFmtId="0" fontId="7" fillId="5" borderId="4" xfId="0" applyFont="1" applyFill="1" applyBorder="1" applyAlignment="1">
      <alignment vertical="top" wrapText="1"/>
    </xf>
    <xf numFmtId="0" fontId="4" fillId="5" borderId="1" xfId="0" applyFont="1" applyFill="1" applyBorder="1"/>
    <xf numFmtId="164" fontId="4" fillId="5" borderId="1" xfId="1" applyFont="1" applyFill="1" applyBorder="1" applyAlignment="1"/>
    <xf numFmtId="0" fontId="5" fillId="5" borderId="0" xfId="0" applyFont="1" applyFill="1"/>
    <xf numFmtId="0" fontId="7" fillId="0" borderId="4" xfId="0" applyFont="1" applyFill="1" applyBorder="1" applyAlignment="1">
      <alignment vertical="top" wrapText="1"/>
    </xf>
    <xf numFmtId="0" fontId="4" fillId="0" borderId="1" xfId="0" applyFont="1" applyFill="1" applyBorder="1"/>
    <xf numFmtId="164" fontId="4" fillId="0" borderId="1" xfId="1" applyFont="1" applyFill="1" applyBorder="1" applyAlignment="1"/>
    <xf numFmtId="43" fontId="4" fillId="4" borderId="1" xfId="0" applyNumberFormat="1" applyFont="1" applyFill="1" applyBorder="1"/>
    <xf numFmtId="164" fontId="4" fillId="4" borderId="1" xfId="1" applyFont="1" applyFill="1" applyBorder="1" applyAlignment="1"/>
    <xf numFmtId="0" fontId="4" fillId="4" borderId="1" xfId="0" applyFont="1" applyFill="1" applyBorder="1"/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10" fillId="0" borderId="1" xfId="1" applyFont="1" applyBorder="1" applyAlignment="1"/>
    <xf numFmtId="164" fontId="10" fillId="5" borderId="1" xfId="1" applyFont="1" applyFill="1" applyBorder="1" applyAlignment="1"/>
  </cellXfs>
  <cellStyles count="5">
    <cellStyle name="Звичайний 2" xfId="2"/>
    <cellStyle name="Обычный" xfId="0" builtinId="0"/>
    <cellStyle name="Обычный 2" xfId="3"/>
    <cellStyle name="Финансовый" xfId="1" builtinId="3"/>
    <cellStyle name="Фінансовий 2" xfId="4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85" zoomScaleNormal="85" workbookViewId="0">
      <selection activeCell="A4" sqref="A4:J4"/>
    </sheetView>
  </sheetViews>
  <sheetFormatPr defaultRowHeight="18.75"/>
  <cols>
    <col min="1" max="2" width="17.28515625" style="4" customWidth="1"/>
    <col min="3" max="3" width="15.140625" style="4" customWidth="1"/>
    <col min="4" max="4" width="75.28515625" style="4" customWidth="1"/>
    <col min="5" max="5" width="92.85546875" style="37" customWidth="1"/>
    <col min="6" max="6" width="17.28515625" style="4" customWidth="1"/>
    <col min="7" max="7" width="14" style="4" customWidth="1"/>
    <col min="8" max="8" width="20.42578125" style="4" customWidth="1"/>
    <col min="9" max="9" width="26" style="4" customWidth="1"/>
    <col min="10" max="10" width="17.28515625" style="4" customWidth="1"/>
    <col min="11" max="16384" width="9.140625" style="4"/>
  </cols>
  <sheetData>
    <row r="1" spans="1:10">
      <c r="I1" s="5" t="s">
        <v>11</v>
      </c>
    </row>
    <row r="2" spans="1:10">
      <c r="A2" s="5"/>
      <c r="I2" s="41" t="s">
        <v>10</v>
      </c>
    </row>
    <row r="3" spans="1:10">
      <c r="A3" s="5"/>
      <c r="I3" s="41" t="s">
        <v>163</v>
      </c>
    </row>
    <row r="4" spans="1:10" ht="37.5" customHeight="1">
      <c r="A4" s="68" t="s">
        <v>16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7.25" customHeight="1">
      <c r="A5" s="71">
        <v>10210100000</v>
      </c>
      <c r="B5" s="71"/>
      <c r="C5" s="6"/>
      <c r="D5" s="6"/>
      <c r="E5" s="38"/>
      <c r="F5" s="6"/>
      <c r="G5" s="6"/>
      <c r="H5" s="6"/>
      <c r="I5" s="6"/>
      <c r="J5" s="6"/>
    </row>
    <row r="6" spans="1:10" ht="15" customHeight="1">
      <c r="A6" s="70" t="s">
        <v>17</v>
      </c>
      <c r="B6" s="70"/>
      <c r="C6" s="6"/>
      <c r="D6" s="6"/>
      <c r="E6" s="38"/>
      <c r="F6" s="6"/>
      <c r="G6" s="6"/>
      <c r="H6" s="6"/>
      <c r="I6" s="6"/>
      <c r="J6" s="6"/>
    </row>
    <row r="7" spans="1:10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17.75" customHeight="1">
      <c r="A8" s="7" t="s">
        <v>2</v>
      </c>
      <c r="B8" s="7" t="s">
        <v>3</v>
      </c>
      <c r="C8" s="7" t="s">
        <v>4</v>
      </c>
      <c r="D8" s="7" t="s">
        <v>5</v>
      </c>
      <c r="E8" s="39" t="s">
        <v>115</v>
      </c>
      <c r="F8" s="7" t="s">
        <v>28</v>
      </c>
      <c r="G8" s="7" t="s">
        <v>29</v>
      </c>
      <c r="H8" s="7" t="s">
        <v>30</v>
      </c>
      <c r="I8" s="7" t="s">
        <v>31</v>
      </c>
      <c r="J8" s="7" t="s">
        <v>32</v>
      </c>
    </row>
    <row r="9" spans="1:10">
      <c r="A9" s="8">
        <v>1</v>
      </c>
      <c r="B9" s="8">
        <v>2</v>
      </c>
      <c r="C9" s="8">
        <v>3</v>
      </c>
      <c r="D9" s="8">
        <v>4</v>
      </c>
      <c r="E9" s="40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</row>
    <row r="10" spans="1:10" s="44" customFormat="1" ht="29.25" customHeight="1">
      <c r="A10" s="9" t="s">
        <v>15</v>
      </c>
      <c r="B10" s="10"/>
      <c r="C10" s="10"/>
      <c r="D10" s="10" t="s">
        <v>7</v>
      </c>
      <c r="E10" s="10"/>
      <c r="F10" s="10"/>
      <c r="G10" s="42"/>
      <c r="H10" s="42"/>
      <c r="I10" s="43">
        <f>SUM(I11:I48)</f>
        <v>56109334.559999995</v>
      </c>
      <c r="J10" s="42">
        <f>SUM(J30:J31)</f>
        <v>0</v>
      </c>
    </row>
    <row r="11" spans="1:10" s="48" customFormat="1" ht="43.5" customHeight="1">
      <c r="A11" s="11" t="s">
        <v>91</v>
      </c>
      <c r="B11" s="11" t="s">
        <v>112</v>
      </c>
      <c r="C11" s="11" t="s">
        <v>113</v>
      </c>
      <c r="D11" s="12" t="s">
        <v>111</v>
      </c>
      <c r="E11" s="15" t="s">
        <v>46</v>
      </c>
      <c r="F11" s="45"/>
      <c r="G11" s="46"/>
      <c r="H11" s="46"/>
      <c r="I11" s="47">
        <f>95000+81900</f>
        <v>176900</v>
      </c>
      <c r="J11" s="46"/>
    </row>
    <row r="12" spans="1:10" s="48" customFormat="1" ht="43.5" customHeight="1">
      <c r="A12" s="1" t="s">
        <v>42</v>
      </c>
      <c r="B12" s="1" t="s">
        <v>43</v>
      </c>
      <c r="C12" s="14" t="s">
        <v>44</v>
      </c>
      <c r="D12" s="12" t="s">
        <v>45</v>
      </c>
      <c r="E12" s="15" t="s">
        <v>34</v>
      </c>
      <c r="F12" s="45"/>
      <c r="G12" s="46"/>
      <c r="H12" s="46"/>
      <c r="I12" s="47">
        <v>150000</v>
      </c>
      <c r="J12" s="46"/>
    </row>
    <row r="13" spans="1:10" s="48" customFormat="1" ht="43.5" customHeight="1">
      <c r="A13" s="1" t="s">
        <v>42</v>
      </c>
      <c r="B13" s="1" t="s">
        <v>43</v>
      </c>
      <c r="C13" s="14" t="s">
        <v>44</v>
      </c>
      <c r="D13" s="12" t="s">
        <v>45</v>
      </c>
      <c r="E13" s="15" t="s">
        <v>68</v>
      </c>
      <c r="F13" s="45"/>
      <c r="G13" s="46"/>
      <c r="H13" s="46"/>
      <c r="I13" s="47">
        <f>1370000-24154</f>
        <v>1345846</v>
      </c>
      <c r="J13" s="46"/>
    </row>
    <row r="14" spans="1:10" s="48" customFormat="1" ht="43.5" customHeight="1">
      <c r="A14" s="1" t="s">
        <v>42</v>
      </c>
      <c r="B14" s="1" t="s">
        <v>43</v>
      </c>
      <c r="C14" s="14" t="s">
        <v>44</v>
      </c>
      <c r="D14" s="12" t="s">
        <v>45</v>
      </c>
      <c r="E14" s="15" t="s">
        <v>114</v>
      </c>
      <c r="F14" s="45"/>
      <c r="G14" s="46"/>
      <c r="H14" s="46"/>
      <c r="I14" s="47">
        <v>24154</v>
      </c>
      <c r="J14" s="46"/>
    </row>
    <row r="15" spans="1:10" s="48" customFormat="1" ht="43.5" customHeight="1">
      <c r="A15" s="1" t="s">
        <v>42</v>
      </c>
      <c r="B15" s="1" t="s">
        <v>43</v>
      </c>
      <c r="C15" s="14" t="s">
        <v>44</v>
      </c>
      <c r="D15" s="12" t="s">
        <v>45</v>
      </c>
      <c r="E15" s="15" t="s">
        <v>46</v>
      </c>
      <c r="F15" s="45"/>
      <c r="G15" s="46"/>
      <c r="H15" s="46"/>
      <c r="I15" s="72">
        <f>150000+1100000-550000+9500-550000</f>
        <v>159500</v>
      </c>
      <c r="J15" s="46"/>
    </row>
    <row r="16" spans="1:10" s="48" customFormat="1" ht="43.5" customHeight="1">
      <c r="A16" s="1" t="s">
        <v>42</v>
      </c>
      <c r="B16" s="1" t="s">
        <v>43</v>
      </c>
      <c r="C16" s="14" t="s">
        <v>44</v>
      </c>
      <c r="D16" s="12" t="s">
        <v>45</v>
      </c>
      <c r="E16" s="15" t="s">
        <v>162</v>
      </c>
      <c r="F16" s="45"/>
      <c r="G16" s="46"/>
      <c r="H16" s="46"/>
      <c r="I16" s="72">
        <v>4000000</v>
      </c>
      <c r="J16" s="46"/>
    </row>
    <row r="17" spans="1:10" s="48" customFormat="1" ht="23.25" customHeight="1">
      <c r="A17" s="1" t="s">
        <v>95</v>
      </c>
      <c r="B17" s="1">
        <v>6030</v>
      </c>
      <c r="C17" s="11" t="s">
        <v>96</v>
      </c>
      <c r="D17" s="16" t="s">
        <v>97</v>
      </c>
      <c r="E17" s="15" t="s">
        <v>98</v>
      </c>
      <c r="F17" s="45"/>
      <c r="G17" s="46"/>
      <c r="H17" s="46"/>
      <c r="I17" s="47">
        <v>183000</v>
      </c>
      <c r="J17" s="46"/>
    </row>
    <row r="18" spans="1:10" s="48" customFormat="1" ht="23.25" customHeight="1">
      <c r="A18" s="1" t="s">
        <v>95</v>
      </c>
      <c r="B18" s="1">
        <v>6030</v>
      </c>
      <c r="C18" s="11" t="s">
        <v>96</v>
      </c>
      <c r="D18" s="16" t="s">
        <v>97</v>
      </c>
      <c r="E18" s="15" t="s">
        <v>129</v>
      </c>
      <c r="F18" s="45"/>
      <c r="G18" s="46"/>
      <c r="H18" s="46"/>
      <c r="I18" s="47">
        <v>700000</v>
      </c>
      <c r="J18" s="46"/>
    </row>
    <row r="19" spans="1:10" s="48" customFormat="1" ht="84.75" customHeight="1">
      <c r="A19" s="1" t="s">
        <v>130</v>
      </c>
      <c r="B19" s="1">
        <v>6083</v>
      </c>
      <c r="C19" s="2" t="s">
        <v>159</v>
      </c>
      <c r="D19" s="3" t="s">
        <v>160</v>
      </c>
      <c r="E19" s="15" t="s">
        <v>161</v>
      </c>
      <c r="F19" s="45"/>
      <c r="G19" s="46"/>
      <c r="H19" s="46"/>
      <c r="I19" s="72">
        <f>1061326-530663</f>
        <v>530663</v>
      </c>
      <c r="J19" s="46"/>
    </row>
    <row r="20" spans="1:10" s="48" customFormat="1" ht="23.25" customHeight="1">
      <c r="A20" s="11" t="s">
        <v>119</v>
      </c>
      <c r="B20" s="17">
        <v>7130</v>
      </c>
      <c r="C20" s="18" t="s">
        <v>125</v>
      </c>
      <c r="D20" s="3" t="s">
        <v>124</v>
      </c>
      <c r="E20" s="15" t="s">
        <v>120</v>
      </c>
      <c r="F20" s="45"/>
      <c r="G20" s="46"/>
      <c r="H20" s="46"/>
      <c r="I20" s="47">
        <v>49900</v>
      </c>
      <c r="J20" s="46"/>
    </row>
    <row r="21" spans="1:10" s="48" customFormat="1" ht="23.25" customHeight="1">
      <c r="A21" s="11" t="s">
        <v>75</v>
      </c>
      <c r="B21" s="17">
        <v>7310</v>
      </c>
      <c r="C21" s="18" t="s">
        <v>20</v>
      </c>
      <c r="D21" s="19" t="s">
        <v>76</v>
      </c>
      <c r="E21" s="15" t="s">
        <v>35</v>
      </c>
      <c r="F21" s="45"/>
      <c r="G21" s="46"/>
      <c r="H21" s="46"/>
      <c r="I21" s="47">
        <f>900000+100000-25141.15</f>
        <v>974858.85</v>
      </c>
      <c r="J21" s="46"/>
    </row>
    <row r="22" spans="1:10" ht="42" customHeight="1">
      <c r="A22" s="20" t="s">
        <v>75</v>
      </c>
      <c r="B22" s="17">
        <v>7310</v>
      </c>
      <c r="C22" s="18" t="s">
        <v>20</v>
      </c>
      <c r="D22" s="19" t="s">
        <v>76</v>
      </c>
      <c r="E22" s="21" t="s">
        <v>27</v>
      </c>
      <c r="F22" s="40"/>
      <c r="G22" s="49"/>
      <c r="H22" s="49"/>
      <c r="I22" s="50">
        <f>1799000+1300000-1040000</f>
        <v>2059000</v>
      </c>
      <c r="J22" s="49"/>
    </row>
    <row r="23" spans="1:10" ht="42" customHeight="1">
      <c r="A23" s="20" t="s">
        <v>75</v>
      </c>
      <c r="B23" s="17">
        <v>7310</v>
      </c>
      <c r="C23" s="18" t="s">
        <v>20</v>
      </c>
      <c r="D23" s="19" t="s">
        <v>76</v>
      </c>
      <c r="E23" s="21" t="s">
        <v>71</v>
      </c>
      <c r="F23" s="51"/>
      <c r="G23" s="49"/>
      <c r="H23" s="49"/>
      <c r="I23" s="50">
        <v>23700000</v>
      </c>
      <c r="J23" s="49"/>
    </row>
    <row r="24" spans="1:10" ht="61.5" hidden="1" customHeight="1">
      <c r="A24" s="20" t="s">
        <v>75</v>
      </c>
      <c r="B24" s="17">
        <v>7310</v>
      </c>
      <c r="C24" s="18" t="s">
        <v>20</v>
      </c>
      <c r="D24" s="19" t="s">
        <v>76</v>
      </c>
      <c r="E24" s="22" t="s">
        <v>88</v>
      </c>
      <c r="F24" s="51"/>
      <c r="G24" s="49"/>
      <c r="H24" s="49"/>
      <c r="I24" s="50">
        <f>200000-200000</f>
        <v>0</v>
      </c>
      <c r="J24" s="49"/>
    </row>
    <row r="25" spans="1:10" ht="45.75" customHeight="1">
      <c r="A25" s="20" t="s">
        <v>75</v>
      </c>
      <c r="B25" s="17">
        <v>7310</v>
      </c>
      <c r="C25" s="18" t="s">
        <v>20</v>
      </c>
      <c r="D25" s="19" t="s">
        <v>76</v>
      </c>
      <c r="E25" s="23" t="s">
        <v>121</v>
      </c>
      <c r="F25" s="51"/>
      <c r="G25" s="49"/>
      <c r="H25" s="49"/>
      <c r="I25" s="50">
        <v>299674</v>
      </c>
      <c r="J25" s="49"/>
    </row>
    <row r="26" spans="1:10" ht="41.25" customHeight="1">
      <c r="A26" s="20" t="s">
        <v>23</v>
      </c>
      <c r="B26" s="17">
        <v>7321</v>
      </c>
      <c r="C26" s="18" t="s">
        <v>20</v>
      </c>
      <c r="D26" s="19" t="s">
        <v>24</v>
      </c>
      <c r="E26" s="24" t="s">
        <v>25</v>
      </c>
      <c r="F26" s="51"/>
      <c r="G26" s="49"/>
      <c r="H26" s="49"/>
      <c r="I26" s="50">
        <f>11000000-8946735</f>
        <v>2053265</v>
      </c>
      <c r="J26" s="49"/>
    </row>
    <row r="27" spans="1:10" s="48" customFormat="1" ht="55.5" hidden="1" customHeight="1">
      <c r="A27" s="20" t="s">
        <v>131</v>
      </c>
      <c r="B27" s="17">
        <v>7322</v>
      </c>
      <c r="C27" s="18" t="s">
        <v>132</v>
      </c>
      <c r="D27" s="19" t="s">
        <v>24</v>
      </c>
      <c r="E27" s="25" t="s">
        <v>69</v>
      </c>
      <c r="F27" s="45"/>
      <c r="G27" s="46"/>
      <c r="H27" s="46"/>
      <c r="I27" s="47">
        <f>2348800-2348800</f>
        <v>0</v>
      </c>
      <c r="J27" s="46"/>
    </row>
    <row r="28" spans="1:10" s="48" customFormat="1" ht="55.5" customHeight="1">
      <c r="A28" s="20" t="s">
        <v>133</v>
      </c>
      <c r="B28" s="17">
        <v>7323</v>
      </c>
      <c r="C28" s="18" t="s">
        <v>20</v>
      </c>
      <c r="D28" s="19" t="s">
        <v>74</v>
      </c>
      <c r="E28" s="25" t="s">
        <v>134</v>
      </c>
      <c r="F28" s="45"/>
      <c r="G28" s="46"/>
      <c r="H28" s="46"/>
      <c r="I28" s="47">
        <v>40000</v>
      </c>
      <c r="J28" s="46"/>
    </row>
    <row r="29" spans="1:10" s="48" customFormat="1" ht="45.75" customHeight="1">
      <c r="A29" s="11" t="s">
        <v>18</v>
      </c>
      <c r="B29" s="17" t="s">
        <v>19</v>
      </c>
      <c r="C29" s="18" t="s">
        <v>20</v>
      </c>
      <c r="D29" s="19" t="s">
        <v>21</v>
      </c>
      <c r="E29" s="13" t="s">
        <v>33</v>
      </c>
      <c r="F29" s="45"/>
      <c r="G29" s="46"/>
      <c r="H29" s="46"/>
      <c r="I29" s="47">
        <f>2500000+700000</f>
        <v>3200000</v>
      </c>
      <c r="J29" s="46"/>
    </row>
    <row r="30" spans="1:10" ht="26.25" customHeight="1">
      <c r="A30" s="17" t="s">
        <v>18</v>
      </c>
      <c r="B30" s="17" t="s">
        <v>19</v>
      </c>
      <c r="C30" s="18" t="s">
        <v>20</v>
      </c>
      <c r="D30" s="19" t="s">
        <v>116</v>
      </c>
      <c r="E30" s="26" t="s">
        <v>22</v>
      </c>
      <c r="F30" s="40"/>
      <c r="G30" s="49"/>
      <c r="H30" s="49"/>
      <c r="I30" s="50">
        <f>7000000+232000+140400</f>
        <v>7372400</v>
      </c>
      <c r="J30" s="49"/>
    </row>
    <row r="31" spans="1:10" ht="39.75" customHeight="1">
      <c r="A31" s="17" t="s">
        <v>18</v>
      </c>
      <c r="B31" s="17" t="s">
        <v>19</v>
      </c>
      <c r="C31" s="18" t="s">
        <v>20</v>
      </c>
      <c r="D31" s="19" t="s">
        <v>116</v>
      </c>
      <c r="E31" s="21" t="s">
        <v>26</v>
      </c>
      <c r="F31" s="40"/>
      <c r="G31" s="49"/>
      <c r="H31" s="49"/>
      <c r="I31" s="50">
        <f>800000+119000-98000</f>
        <v>821000</v>
      </c>
      <c r="J31" s="49"/>
    </row>
    <row r="32" spans="1:10" ht="39.75" customHeight="1">
      <c r="A32" s="20" t="s">
        <v>92</v>
      </c>
      <c r="B32" s="17">
        <v>7350</v>
      </c>
      <c r="C32" s="18" t="s">
        <v>20</v>
      </c>
      <c r="D32" s="27" t="s">
        <v>93</v>
      </c>
      <c r="E32" s="21" t="s">
        <v>94</v>
      </c>
      <c r="F32" s="51"/>
      <c r="G32" s="49"/>
      <c r="H32" s="49"/>
      <c r="I32" s="50">
        <v>134000</v>
      </c>
      <c r="J32" s="49"/>
    </row>
    <row r="33" spans="1:10" ht="39.75" customHeight="1">
      <c r="A33" s="20" t="s">
        <v>92</v>
      </c>
      <c r="B33" s="17">
        <v>7350</v>
      </c>
      <c r="C33" s="18" t="s">
        <v>20</v>
      </c>
      <c r="D33" s="27" t="s">
        <v>93</v>
      </c>
      <c r="E33" s="21" t="s">
        <v>135</v>
      </c>
      <c r="F33" s="51"/>
      <c r="G33" s="49"/>
      <c r="H33" s="49"/>
      <c r="I33" s="50">
        <v>47000</v>
      </c>
      <c r="J33" s="49"/>
    </row>
    <row r="34" spans="1:10" ht="39.75" customHeight="1">
      <c r="A34" s="17" t="s">
        <v>83</v>
      </c>
      <c r="B34" s="17">
        <v>7370</v>
      </c>
      <c r="C34" s="20" t="s">
        <v>40</v>
      </c>
      <c r="D34" s="27" t="s">
        <v>84</v>
      </c>
      <c r="E34" s="21" t="s">
        <v>87</v>
      </c>
      <c r="F34" s="51"/>
      <c r="G34" s="49"/>
      <c r="H34" s="49"/>
      <c r="I34" s="50">
        <f>660400-140400</f>
        <v>520000</v>
      </c>
      <c r="J34" s="49"/>
    </row>
    <row r="35" spans="1:10" ht="39.75" customHeight="1">
      <c r="A35" s="17" t="s">
        <v>83</v>
      </c>
      <c r="B35" s="17">
        <v>7370</v>
      </c>
      <c r="C35" s="20" t="s">
        <v>40</v>
      </c>
      <c r="D35" s="27" t="s">
        <v>84</v>
      </c>
      <c r="E35" s="21" t="s">
        <v>26</v>
      </c>
      <c r="F35" s="51"/>
      <c r="G35" s="49"/>
      <c r="H35" s="49"/>
      <c r="I35" s="50">
        <v>98000</v>
      </c>
      <c r="J35" s="49"/>
    </row>
    <row r="36" spans="1:10" ht="39.75" customHeight="1">
      <c r="A36" s="17" t="s">
        <v>83</v>
      </c>
      <c r="B36" s="17">
        <v>7370</v>
      </c>
      <c r="C36" s="20" t="s">
        <v>40</v>
      </c>
      <c r="D36" s="27" t="s">
        <v>84</v>
      </c>
      <c r="E36" s="21" t="s">
        <v>136</v>
      </c>
      <c r="F36" s="51"/>
      <c r="G36" s="49"/>
      <c r="H36" s="49"/>
      <c r="I36" s="50">
        <v>100000</v>
      </c>
      <c r="J36" s="49"/>
    </row>
    <row r="37" spans="1:10" ht="39.75" customHeight="1">
      <c r="A37" s="17" t="s">
        <v>83</v>
      </c>
      <c r="B37" s="17">
        <v>7370</v>
      </c>
      <c r="C37" s="20" t="s">
        <v>40</v>
      </c>
      <c r="D37" s="27" t="s">
        <v>84</v>
      </c>
      <c r="E37" s="21" t="s">
        <v>137</v>
      </c>
      <c r="F37" s="51"/>
      <c r="G37" s="49"/>
      <c r="H37" s="49"/>
      <c r="I37" s="50">
        <v>175000</v>
      </c>
      <c r="J37" s="49"/>
    </row>
    <row r="38" spans="1:10" ht="39.75" customHeight="1">
      <c r="A38" s="17" t="s">
        <v>83</v>
      </c>
      <c r="B38" s="17">
        <v>7370</v>
      </c>
      <c r="C38" s="20" t="s">
        <v>40</v>
      </c>
      <c r="D38" s="27" t="s">
        <v>84</v>
      </c>
      <c r="E38" s="21" t="s">
        <v>138</v>
      </c>
      <c r="F38" s="51"/>
      <c r="G38" s="49"/>
      <c r="H38" s="49"/>
      <c r="I38" s="50">
        <v>10000</v>
      </c>
      <c r="J38" s="49"/>
    </row>
    <row r="39" spans="1:10" ht="39.75" customHeight="1">
      <c r="A39" s="11" t="s">
        <v>81</v>
      </c>
      <c r="B39" s="17">
        <v>7461</v>
      </c>
      <c r="C39" s="20" t="s">
        <v>85</v>
      </c>
      <c r="D39" s="19" t="s">
        <v>86</v>
      </c>
      <c r="E39" s="28" t="s">
        <v>36</v>
      </c>
      <c r="F39" s="51"/>
      <c r="G39" s="49"/>
      <c r="H39" s="49"/>
      <c r="I39" s="47">
        <f>5000000+200000-49000-2708471.2</f>
        <v>2442528.7999999998</v>
      </c>
      <c r="J39" s="49"/>
    </row>
    <row r="40" spans="1:10" ht="39.75" customHeight="1">
      <c r="A40" s="11" t="s">
        <v>81</v>
      </c>
      <c r="B40" s="17">
        <v>7461</v>
      </c>
      <c r="C40" s="20" t="s">
        <v>85</v>
      </c>
      <c r="D40" s="19" t="s">
        <v>86</v>
      </c>
      <c r="E40" s="28" t="s">
        <v>82</v>
      </c>
      <c r="F40" s="51"/>
      <c r="G40" s="49"/>
      <c r="H40" s="49"/>
      <c r="I40" s="47">
        <f>1229820-122640.85</f>
        <v>1107179.1499999999</v>
      </c>
      <c r="J40" s="49"/>
    </row>
    <row r="41" spans="1:10" ht="39.75" customHeight="1">
      <c r="A41" s="11" t="s">
        <v>81</v>
      </c>
      <c r="B41" s="17">
        <v>7461</v>
      </c>
      <c r="C41" s="20" t="s">
        <v>85</v>
      </c>
      <c r="D41" s="19" t="s">
        <v>86</v>
      </c>
      <c r="E41" s="28" t="s">
        <v>90</v>
      </c>
      <c r="F41" s="51"/>
      <c r="G41" s="49"/>
      <c r="H41" s="49"/>
      <c r="I41" s="47">
        <f>199000-2034.24</f>
        <v>196965.76000000001</v>
      </c>
      <c r="J41" s="49"/>
    </row>
    <row r="42" spans="1:10" ht="39.75" customHeight="1">
      <c r="A42" s="11" t="s">
        <v>81</v>
      </c>
      <c r="B42" s="17">
        <v>7461</v>
      </c>
      <c r="C42" s="20" t="s">
        <v>85</v>
      </c>
      <c r="D42" s="19" t="s">
        <v>86</v>
      </c>
      <c r="E42" s="24" t="s">
        <v>139</v>
      </c>
      <c r="F42" s="51"/>
      <c r="G42" s="49"/>
      <c r="H42" s="49"/>
      <c r="I42" s="47">
        <v>100000</v>
      </c>
      <c r="J42" s="49"/>
    </row>
    <row r="43" spans="1:10" ht="39.75" customHeight="1">
      <c r="A43" s="11" t="s">
        <v>81</v>
      </c>
      <c r="B43" s="17">
        <v>7461</v>
      </c>
      <c r="C43" s="20" t="s">
        <v>85</v>
      </c>
      <c r="D43" s="19" t="s">
        <v>86</v>
      </c>
      <c r="E43" s="24" t="s">
        <v>140</v>
      </c>
      <c r="F43" s="51"/>
      <c r="G43" s="49"/>
      <c r="H43" s="49"/>
      <c r="I43" s="47">
        <v>100000</v>
      </c>
      <c r="J43" s="49"/>
    </row>
    <row r="44" spans="1:10" ht="39.75" customHeight="1">
      <c r="A44" s="11" t="s">
        <v>81</v>
      </c>
      <c r="B44" s="17">
        <v>7461</v>
      </c>
      <c r="C44" s="20" t="s">
        <v>85</v>
      </c>
      <c r="D44" s="19" t="s">
        <v>86</v>
      </c>
      <c r="E44" s="24" t="s">
        <v>143</v>
      </c>
      <c r="F44" s="51"/>
      <c r="G44" s="49"/>
      <c r="H44" s="49"/>
      <c r="I44" s="47">
        <v>20000</v>
      </c>
      <c r="J44" s="49"/>
    </row>
    <row r="45" spans="1:10" ht="39.75" customHeight="1">
      <c r="A45" s="1" t="s">
        <v>141</v>
      </c>
      <c r="B45" s="1" t="s">
        <v>157</v>
      </c>
      <c r="C45" s="2" t="s">
        <v>40</v>
      </c>
      <c r="D45" s="3" t="s">
        <v>158</v>
      </c>
      <c r="E45" s="24" t="s">
        <v>142</v>
      </c>
      <c r="F45" s="51"/>
      <c r="G45" s="49"/>
      <c r="H45" s="49"/>
      <c r="I45" s="47">
        <v>20000</v>
      </c>
      <c r="J45" s="49"/>
    </row>
    <row r="46" spans="1:10" ht="27.75" customHeight="1">
      <c r="A46" s="1" t="s">
        <v>38</v>
      </c>
      <c r="B46" s="1" t="s">
        <v>39</v>
      </c>
      <c r="C46" s="14" t="s">
        <v>40</v>
      </c>
      <c r="D46" s="12" t="s">
        <v>41</v>
      </c>
      <c r="E46" s="28" t="s">
        <v>37</v>
      </c>
      <c r="F46" s="51"/>
      <c r="G46" s="49"/>
      <c r="H46" s="49"/>
      <c r="I46" s="47">
        <f>1688500-100000+900000-500000+610000</f>
        <v>2598500</v>
      </c>
      <c r="J46" s="49"/>
    </row>
    <row r="47" spans="1:10" ht="27.75" customHeight="1">
      <c r="A47" s="1" t="s">
        <v>38</v>
      </c>
      <c r="B47" s="1" t="s">
        <v>39</v>
      </c>
      <c r="C47" s="14" t="s">
        <v>40</v>
      </c>
      <c r="D47" s="12" t="s">
        <v>41</v>
      </c>
      <c r="E47" s="28" t="s">
        <v>144</v>
      </c>
      <c r="F47" s="51"/>
      <c r="G47" s="49"/>
      <c r="H47" s="49"/>
      <c r="I47" s="47">
        <v>130000</v>
      </c>
      <c r="J47" s="49"/>
    </row>
    <row r="48" spans="1:10" ht="27.75" customHeight="1">
      <c r="A48" s="1" t="s">
        <v>38</v>
      </c>
      <c r="B48" s="1" t="s">
        <v>39</v>
      </c>
      <c r="C48" s="14" t="s">
        <v>40</v>
      </c>
      <c r="D48" s="12" t="s">
        <v>41</v>
      </c>
      <c r="E48" s="28" t="s">
        <v>89</v>
      </c>
      <c r="F48" s="51"/>
      <c r="G48" s="49"/>
      <c r="H48" s="49"/>
      <c r="I48" s="47">
        <v>470000</v>
      </c>
      <c r="J48" s="49"/>
    </row>
    <row r="49" spans="1:10" ht="45" customHeight="1">
      <c r="A49" s="9" t="s">
        <v>14</v>
      </c>
      <c r="B49" s="10"/>
      <c r="C49" s="10"/>
      <c r="D49" s="29" t="s">
        <v>6</v>
      </c>
      <c r="E49" s="10"/>
      <c r="F49" s="52"/>
      <c r="G49" s="53"/>
      <c r="H49" s="53"/>
      <c r="I49" s="43">
        <f>SUM(I50:I63)</f>
        <v>7894040.5499999998</v>
      </c>
      <c r="J49" s="54"/>
    </row>
    <row r="50" spans="1:10" ht="21" customHeight="1">
      <c r="A50" s="1" t="s">
        <v>50</v>
      </c>
      <c r="B50" s="1" t="s">
        <v>51</v>
      </c>
      <c r="C50" s="14" t="s">
        <v>52</v>
      </c>
      <c r="D50" s="12" t="s">
        <v>53</v>
      </c>
      <c r="E50" s="13" t="s">
        <v>46</v>
      </c>
      <c r="F50" s="40"/>
      <c r="G50" s="49"/>
      <c r="H50" s="49"/>
      <c r="I50" s="47">
        <f>20000+15000</f>
        <v>35000</v>
      </c>
      <c r="J50" s="40"/>
    </row>
    <row r="51" spans="1:10" ht="34.5" customHeight="1">
      <c r="A51" s="1" t="s">
        <v>50</v>
      </c>
      <c r="B51" s="1" t="s">
        <v>51</v>
      </c>
      <c r="C51" s="14" t="s">
        <v>52</v>
      </c>
      <c r="D51" s="12" t="s">
        <v>53</v>
      </c>
      <c r="E51" s="13" t="s">
        <v>47</v>
      </c>
      <c r="F51" s="40"/>
      <c r="G51" s="49"/>
      <c r="H51" s="49"/>
      <c r="I51" s="47">
        <f>32500+25396.24-1500</f>
        <v>56396.240000000005</v>
      </c>
      <c r="J51" s="40"/>
    </row>
    <row r="52" spans="1:10" ht="56.25" customHeight="1">
      <c r="A52" s="1" t="s">
        <v>54</v>
      </c>
      <c r="B52" s="1" t="s">
        <v>55</v>
      </c>
      <c r="C52" s="14" t="s">
        <v>56</v>
      </c>
      <c r="D52" s="12" t="s">
        <v>117</v>
      </c>
      <c r="E52" s="15" t="s">
        <v>46</v>
      </c>
      <c r="F52" s="40"/>
      <c r="G52" s="49"/>
      <c r="H52" s="49"/>
      <c r="I52" s="47">
        <f>200000+250000+79000+8000</f>
        <v>537000</v>
      </c>
      <c r="J52" s="40"/>
    </row>
    <row r="53" spans="1:10" ht="56.25" customHeight="1">
      <c r="A53" s="1" t="s">
        <v>54</v>
      </c>
      <c r="B53" s="1" t="s">
        <v>55</v>
      </c>
      <c r="C53" s="14" t="s">
        <v>56</v>
      </c>
      <c r="D53" s="12" t="s">
        <v>117</v>
      </c>
      <c r="E53" s="15" t="s">
        <v>47</v>
      </c>
      <c r="F53" s="40"/>
      <c r="G53" s="49"/>
      <c r="H53" s="49"/>
      <c r="I53" s="47">
        <f>161103+58446.73-30903</f>
        <v>188646.73</v>
      </c>
      <c r="J53" s="40"/>
    </row>
    <row r="54" spans="1:10" ht="56.25" customHeight="1">
      <c r="A54" s="1" t="s">
        <v>54</v>
      </c>
      <c r="B54" s="1" t="s">
        <v>55</v>
      </c>
      <c r="C54" s="14" t="s">
        <v>56</v>
      </c>
      <c r="D54" s="12" t="s">
        <v>117</v>
      </c>
      <c r="E54" s="24" t="s">
        <v>147</v>
      </c>
      <c r="F54" s="40"/>
      <c r="G54" s="49"/>
      <c r="H54" s="49"/>
      <c r="I54" s="47">
        <f>124509.86+94152</f>
        <v>218661.86</v>
      </c>
      <c r="J54" s="40"/>
    </row>
    <row r="55" spans="1:10" ht="56.25" customHeight="1">
      <c r="A55" s="1" t="s">
        <v>54</v>
      </c>
      <c r="B55" s="1" t="s">
        <v>55</v>
      </c>
      <c r="C55" s="14" t="s">
        <v>56</v>
      </c>
      <c r="D55" s="12" t="s">
        <v>117</v>
      </c>
      <c r="E55" s="30" t="s">
        <v>128</v>
      </c>
      <c r="F55" s="40"/>
      <c r="G55" s="49"/>
      <c r="H55" s="49"/>
      <c r="I55" s="47">
        <v>289823</v>
      </c>
      <c r="J55" s="40"/>
    </row>
    <row r="56" spans="1:10" ht="81" customHeight="1">
      <c r="A56" s="1" t="s">
        <v>54</v>
      </c>
      <c r="B56" s="1" t="s">
        <v>55</v>
      </c>
      <c r="C56" s="14" t="s">
        <v>56</v>
      </c>
      <c r="D56" s="12" t="s">
        <v>117</v>
      </c>
      <c r="E56" s="30" t="s">
        <v>145</v>
      </c>
      <c r="F56" s="40"/>
      <c r="G56" s="49"/>
      <c r="H56" s="49"/>
      <c r="I56" s="47">
        <v>103600</v>
      </c>
      <c r="J56" s="40"/>
    </row>
    <row r="57" spans="1:10" ht="56.25" customHeight="1">
      <c r="A57" s="1" t="s">
        <v>54</v>
      </c>
      <c r="B57" s="1" t="s">
        <v>55</v>
      </c>
      <c r="C57" s="14" t="s">
        <v>56</v>
      </c>
      <c r="D57" s="12" t="s">
        <v>117</v>
      </c>
      <c r="E57" s="30" t="s">
        <v>146</v>
      </c>
      <c r="F57" s="40"/>
      <c r="G57" s="49"/>
      <c r="H57" s="49"/>
      <c r="I57" s="47">
        <v>116788</v>
      </c>
      <c r="J57" s="40"/>
    </row>
    <row r="58" spans="1:10" ht="56.25" customHeight="1">
      <c r="A58" s="1" t="s">
        <v>54</v>
      </c>
      <c r="B58" s="1" t="s">
        <v>55</v>
      </c>
      <c r="C58" s="14" t="s">
        <v>56</v>
      </c>
      <c r="D58" s="12" t="s">
        <v>117</v>
      </c>
      <c r="E58" s="24" t="s">
        <v>149</v>
      </c>
      <c r="F58" s="40"/>
      <c r="G58" s="49"/>
      <c r="H58" s="49"/>
      <c r="I58" s="47">
        <v>479000</v>
      </c>
      <c r="J58" s="40"/>
    </row>
    <row r="59" spans="1:10" ht="56.25" customHeight="1">
      <c r="A59" s="1" t="s">
        <v>54</v>
      </c>
      <c r="B59" s="1" t="s">
        <v>55</v>
      </c>
      <c r="C59" s="14" t="s">
        <v>56</v>
      </c>
      <c r="D59" s="12" t="s">
        <v>117</v>
      </c>
      <c r="E59" s="24" t="s">
        <v>148</v>
      </c>
      <c r="F59" s="40"/>
      <c r="G59" s="49"/>
      <c r="H59" s="49"/>
      <c r="I59" s="47">
        <v>205285.71</v>
      </c>
      <c r="J59" s="40"/>
    </row>
    <row r="60" spans="1:10" ht="78.75" customHeight="1">
      <c r="A60" s="20" t="s">
        <v>23</v>
      </c>
      <c r="B60" s="17">
        <v>7321</v>
      </c>
      <c r="C60" s="18" t="s">
        <v>20</v>
      </c>
      <c r="D60" s="16" t="s">
        <v>24</v>
      </c>
      <c r="E60" s="31" t="s">
        <v>48</v>
      </c>
      <c r="F60" s="40"/>
      <c r="G60" s="49"/>
      <c r="H60" s="49"/>
      <c r="I60" s="47">
        <f>934757+2411297.01</f>
        <v>3346054.01</v>
      </c>
      <c r="J60" s="40"/>
    </row>
    <row r="61" spans="1:10" ht="96" customHeight="1">
      <c r="A61" s="20" t="s">
        <v>23</v>
      </c>
      <c r="B61" s="17">
        <v>7321</v>
      </c>
      <c r="C61" s="18" t="s">
        <v>20</v>
      </c>
      <c r="D61" s="16" t="s">
        <v>24</v>
      </c>
      <c r="E61" s="31" t="s">
        <v>49</v>
      </c>
      <c r="F61" s="40"/>
      <c r="G61" s="49"/>
      <c r="H61" s="49"/>
      <c r="I61" s="47">
        <v>2137785</v>
      </c>
      <c r="J61" s="40"/>
    </row>
    <row r="62" spans="1:10" ht="38.25" customHeight="1">
      <c r="A62" s="1" t="s">
        <v>50</v>
      </c>
      <c r="B62" s="1" t="s">
        <v>51</v>
      </c>
      <c r="C62" s="14" t="s">
        <v>52</v>
      </c>
      <c r="D62" s="12" t="s">
        <v>53</v>
      </c>
      <c r="E62" s="30" t="s">
        <v>127</v>
      </c>
      <c r="F62" s="40"/>
      <c r="G62" s="49"/>
      <c r="H62" s="49"/>
      <c r="I62" s="47">
        <v>30000</v>
      </c>
      <c r="J62" s="55"/>
    </row>
    <row r="63" spans="1:10" ht="38.25" customHeight="1">
      <c r="A63" s="20" t="s">
        <v>99</v>
      </c>
      <c r="B63" s="17">
        <v>7325</v>
      </c>
      <c r="C63" s="18" t="s">
        <v>20</v>
      </c>
      <c r="D63" s="19" t="s">
        <v>101</v>
      </c>
      <c r="E63" s="24" t="s">
        <v>100</v>
      </c>
      <c r="F63" s="51"/>
      <c r="G63" s="49"/>
      <c r="H63" s="49"/>
      <c r="I63" s="50">
        <v>150000</v>
      </c>
      <c r="J63" s="55"/>
    </row>
    <row r="64" spans="1:10" ht="38.25" customHeight="1">
      <c r="A64" s="9" t="s">
        <v>122</v>
      </c>
      <c r="B64" s="10"/>
      <c r="C64" s="10"/>
      <c r="D64" s="10" t="s">
        <v>123</v>
      </c>
      <c r="E64" s="10"/>
      <c r="F64" s="52"/>
      <c r="G64" s="56"/>
      <c r="H64" s="56"/>
      <c r="I64" s="57">
        <f>I65</f>
        <v>48896</v>
      </c>
      <c r="J64" s="55"/>
    </row>
    <row r="65" spans="1:10" ht="38.25" customHeight="1">
      <c r="A65" s="11" t="s">
        <v>153</v>
      </c>
      <c r="B65" s="11" t="s">
        <v>112</v>
      </c>
      <c r="C65" s="11" t="s">
        <v>113</v>
      </c>
      <c r="D65" s="12" t="s">
        <v>111</v>
      </c>
      <c r="E65" s="13" t="s">
        <v>106</v>
      </c>
      <c r="F65" s="51"/>
      <c r="G65" s="49"/>
      <c r="H65" s="49"/>
      <c r="I65" s="50">
        <v>48896</v>
      </c>
      <c r="J65" s="55"/>
    </row>
    <row r="66" spans="1:10" ht="42" customHeight="1">
      <c r="A66" s="32">
        <v>1000000</v>
      </c>
      <c r="B66" s="10"/>
      <c r="C66" s="10"/>
      <c r="D66" s="10" t="s">
        <v>9</v>
      </c>
      <c r="E66" s="10"/>
      <c r="F66" s="52"/>
      <c r="G66" s="56"/>
      <c r="H66" s="56"/>
      <c r="I66" s="57">
        <f>SUM(I67:I72)</f>
        <v>1179465</v>
      </c>
      <c r="J66" s="56"/>
    </row>
    <row r="67" spans="1:10" s="61" customFormat="1" ht="30.75" customHeight="1">
      <c r="A67" s="20" t="s">
        <v>126</v>
      </c>
      <c r="B67" s="1">
        <v>3133</v>
      </c>
      <c r="C67" s="11" t="s">
        <v>151</v>
      </c>
      <c r="D67" s="12" t="s">
        <v>152</v>
      </c>
      <c r="E67" s="13" t="s">
        <v>106</v>
      </c>
      <c r="F67" s="58"/>
      <c r="G67" s="59"/>
      <c r="H67" s="59"/>
      <c r="I67" s="60">
        <v>35800</v>
      </c>
      <c r="J67" s="59"/>
    </row>
    <row r="68" spans="1:10" ht="24" customHeight="1">
      <c r="A68" s="1" t="s">
        <v>102</v>
      </c>
      <c r="B68" s="1" t="s">
        <v>103</v>
      </c>
      <c r="C68" s="14" t="s">
        <v>104</v>
      </c>
      <c r="D68" s="12" t="s">
        <v>105</v>
      </c>
      <c r="E68" s="13" t="s">
        <v>106</v>
      </c>
      <c r="F68" s="55"/>
      <c r="G68" s="55"/>
      <c r="H68" s="55"/>
      <c r="I68" s="47">
        <f>9100+61000</f>
        <v>70100</v>
      </c>
      <c r="J68" s="55"/>
    </row>
    <row r="69" spans="1:10" ht="43.5" customHeight="1">
      <c r="A69" s="1" t="s">
        <v>58</v>
      </c>
      <c r="B69" s="1" t="s">
        <v>59</v>
      </c>
      <c r="C69" s="14" t="s">
        <v>60</v>
      </c>
      <c r="D69" s="12" t="s">
        <v>61</v>
      </c>
      <c r="E69" s="13" t="s">
        <v>57</v>
      </c>
      <c r="F69" s="55"/>
      <c r="G69" s="55"/>
      <c r="H69" s="55"/>
      <c r="I69" s="47">
        <v>149730</v>
      </c>
      <c r="J69" s="55"/>
    </row>
    <row r="70" spans="1:10" ht="43.5" customHeight="1">
      <c r="A70" s="1" t="s">
        <v>107</v>
      </c>
      <c r="B70" s="1" t="s">
        <v>108</v>
      </c>
      <c r="C70" s="14" t="s">
        <v>109</v>
      </c>
      <c r="D70" s="12" t="s">
        <v>110</v>
      </c>
      <c r="E70" s="13" t="s">
        <v>106</v>
      </c>
      <c r="F70" s="55"/>
      <c r="G70" s="55"/>
      <c r="H70" s="55"/>
      <c r="I70" s="47">
        <v>13000</v>
      </c>
      <c r="J70" s="55"/>
    </row>
    <row r="71" spans="1:10" ht="43.5" customHeight="1">
      <c r="A71" s="1">
        <v>1017323</v>
      </c>
      <c r="B71" s="1">
        <v>7323</v>
      </c>
      <c r="C71" s="11" t="s">
        <v>20</v>
      </c>
      <c r="D71" s="16" t="s">
        <v>74</v>
      </c>
      <c r="E71" s="24" t="s">
        <v>70</v>
      </c>
      <c r="F71" s="62"/>
      <c r="G71" s="63"/>
      <c r="H71" s="63"/>
      <c r="I71" s="64">
        <f>690835+120000</f>
        <v>810835</v>
      </c>
      <c r="J71" s="63"/>
    </row>
    <row r="72" spans="1:10" ht="43.5" customHeight="1">
      <c r="A72" s="1">
        <v>1017324</v>
      </c>
      <c r="B72" s="1">
        <v>7324</v>
      </c>
      <c r="C72" s="11" t="s">
        <v>20</v>
      </c>
      <c r="D72" s="16" t="s">
        <v>73</v>
      </c>
      <c r="E72" s="13" t="s">
        <v>72</v>
      </c>
      <c r="F72" s="55"/>
      <c r="G72" s="55"/>
      <c r="H72" s="55"/>
      <c r="I72" s="47">
        <v>100000</v>
      </c>
      <c r="J72" s="55"/>
    </row>
    <row r="73" spans="1:10" ht="41.25" customHeight="1">
      <c r="A73" s="29">
        <v>1100000</v>
      </c>
      <c r="B73" s="10"/>
      <c r="C73" s="10"/>
      <c r="D73" s="33" t="s">
        <v>8</v>
      </c>
      <c r="E73" s="34"/>
      <c r="F73" s="52"/>
      <c r="G73" s="56"/>
      <c r="H73" s="56"/>
      <c r="I73" s="57">
        <f>SUM(I74:I76)</f>
        <v>1180000</v>
      </c>
      <c r="J73" s="56"/>
    </row>
    <row r="74" spans="1:10" ht="25.5" customHeight="1">
      <c r="A74" s="1" t="s">
        <v>64</v>
      </c>
      <c r="B74" s="1" t="s">
        <v>65</v>
      </c>
      <c r="C74" s="14" t="s">
        <v>66</v>
      </c>
      <c r="D74" s="12" t="s">
        <v>67</v>
      </c>
      <c r="E74" s="13" t="s">
        <v>62</v>
      </c>
      <c r="F74" s="55"/>
      <c r="G74" s="55"/>
      <c r="H74" s="55"/>
      <c r="I74" s="47">
        <v>170000</v>
      </c>
      <c r="J74" s="55"/>
    </row>
    <row r="75" spans="1:10" ht="25.5" customHeight="1">
      <c r="A75" s="1" t="s">
        <v>64</v>
      </c>
      <c r="B75" s="1" t="s">
        <v>65</v>
      </c>
      <c r="C75" s="14" t="s">
        <v>66</v>
      </c>
      <c r="D75" s="12" t="s">
        <v>67</v>
      </c>
      <c r="E75" s="13" t="s">
        <v>63</v>
      </c>
      <c r="F75" s="55"/>
      <c r="G75" s="55"/>
      <c r="H75" s="55"/>
      <c r="I75" s="47">
        <f>170000+100000</f>
        <v>270000</v>
      </c>
      <c r="J75" s="55"/>
    </row>
    <row r="76" spans="1:10" ht="39.75" customHeight="1">
      <c r="A76" s="1">
        <v>1117325</v>
      </c>
      <c r="B76" s="1">
        <v>7325</v>
      </c>
      <c r="C76" s="18" t="s">
        <v>20</v>
      </c>
      <c r="D76" s="19" t="s">
        <v>101</v>
      </c>
      <c r="E76" s="13" t="s">
        <v>118</v>
      </c>
      <c r="F76" s="55"/>
      <c r="G76" s="55"/>
      <c r="H76" s="55"/>
      <c r="I76" s="47">
        <f>700000+40000</f>
        <v>740000</v>
      </c>
      <c r="J76" s="55"/>
    </row>
    <row r="77" spans="1:10" ht="41.25" customHeight="1">
      <c r="A77" s="29">
        <v>3700000</v>
      </c>
      <c r="B77" s="10"/>
      <c r="C77" s="10"/>
      <c r="D77" s="33" t="s">
        <v>77</v>
      </c>
      <c r="E77" s="34"/>
      <c r="F77" s="52"/>
      <c r="G77" s="56"/>
      <c r="H77" s="56"/>
      <c r="I77" s="57">
        <f>I78+I79</f>
        <v>2260615</v>
      </c>
      <c r="J77" s="56"/>
    </row>
    <row r="78" spans="1:10" s="61" customFormat="1" ht="41.25" customHeight="1">
      <c r="A78" s="1" t="s">
        <v>154</v>
      </c>
      <c r="B78" s="1" t="s">
        <v>155</v>
      </c>
      <c r="C78" s="2" t="s">
        <v>79</v>
      </c>
      <c r="D78" s="3" t="s">
        <v>156</v>
      </c>
      <c r="E78" s="21" t="s">
        <v>150</v>
      </c>
      <c r="F78" s="58"/>
      <c r="G78" s="59"/>
      <c r="H78" s="59"/>
      <c r="I78" s="73">
        <f>4290615-2550000</f>
        <v>1740615</v>
      </c>
      <c r="J78" s="59"/>
    </row>
    <row r="79" spans="1:10" ht="42.75" customHeight="1">
      <c r="A79" s="1">
        <v>3719800</v>
      </c>
      <c r="B79" s="1">
        <v>9800</v>
      </c>
      <c r="C79" s="11" t="s">
        <v>79</v>
      </c>
      <c r="D79" s="16" t="s">
        <v>78</v>
      </c>
      <c r="E79" s="13" t="s">
        <v>80</v>
      </c>
      <c r="F79" s="55"/>
      <c r="G79" s="55"/>
      <c r="H79" s="55"/>
      <c r="I79" s="47">
        <v>520000</v>
      </c>
      <c r="J79" s="55"/>
    </row>
    <row r="80" spans="1:10" ht="25.5" hidden="1" customHeight="1">
      <c r="A80" s="1"/>
      <c r="B80" s="1"/>
      <c r="C80" s="14"/>
      <c r="D80" s="12"/>
      <c r="E80" s="13"/>
      <c r="F80" s="55"/>
      <c r="G80" s="55"/>
      <c r="H80" s="55"/>
      <c r="I80" s="47"/>
      <c r="J80" s="55"/>
    </row>
    <row r="81" spans="1:10">
      <c r="A81" s="35" t="s">
        <v>0</v>
      </c>
      <c r="B81" s="35" t="s">
        <v>0</v>
      </c>
      <c r="C81" s="35" t="s">
        <v>0</v>
      </c>
      <c r="D81" s="35" t="s">
        <v>1</v>
      </c>
      <c r="E81" s="35" t="s">
        <v>0</v>
      </c>
      <c r="F81" s="35" t="s">
        <v>0</v>
      </c>
      <c r="G81" s="65"/>
      <c r="H81" s="65"/>
      <c r="I81" s="66">
        <f>I10+I49+I66+I73+I77+I64</f>
        <v>68672351.109999985</v>
      </c>
      <c r="J81" s="67"/>
    </row>
    <row r="83" spans="1:10">
      <c r="D83" s="36" t="s">
        <v>12</v>
      </c>
      <c r="G83" s="44" t="s">
        <v>13</v>
      </c>
    </row>
  </sheetData>
  <mergeCells count="4">
    <mergeCell ref="A4:J4"/>
    <mergeCell ref="A7:J7"/>
    <mergeCell ref="A6:B6"/>
    <mergeCell ref="A5:B5"/>
  </mergeCells>
  <pageMargins left="0.70866141732283472" right="0.70866141732283472" top="0.74803149606299213" bottom="0.74803149606299213" header="0.31496062992125984" footer="0.31496062992125984"/>
  <pageSetup paperSize="9" scale="4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Work2</cp:lastModifiedBy>
  <cp:lastPrinted>2020-09-02T11:20:28Z</cp:lastPrinted>
  <dcterms:created xsi:type="dcterms:W3CDTF">2018-11-19T09:03:36Z</dcterms:created>
  <dcterms:modified xsi:type="dcterms:W3CDTF">2020-09-22T05:21:23Z</dcterms:modified>
</cp:coreProperties>
</file>