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<sst xmlns="http://schemas.openxmlformats.org/spreadsheetml/2006/main" count="372" uniqueCount="197">
  <si>
    <t>(грн)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</si>
  <si>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</si>
  <si>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</si>
  <si>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</si>
  <si>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</si>
  <si>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</si>
  <si>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</si>
  <si>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</si>
  <si>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</si>
  <si>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</si>
  <si>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</si>
  <si>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бюджету/відповідального виконавця, найменування бюджетної програми/ підпрограми згідно з Типовою програмною класифікацією видатків та кредитування місцевих бюджетів</t>
  </si>
  <si>
    <t>Найменування місцевої/регіональної програми</t>
  </si>
  <si>
    <t>у тому числі бюджет розвитку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</si>
  <si>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</si>
  <si>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</si>
  <si>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</si>
  <si>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</si>
  <si>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</si>
  <si>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</si>
  <si>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</si>
  <si>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</si>
  <si>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</si>
  <si>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</si>
  <si>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</si>
  <si>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</si>
  <si>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</si>
  <si>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</si>
  <si>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комплексна програма соціальної підтримки сімей з дітьми та забезпечення прав дітей "Назустріч дітям" на 2018-2022 роки</t>
  </si>
  <si>
    <t>0213121</t>
  </si>
  <si>
    <t>Утримання та забезпечення діяльності центрів соціальних служб для сім"ї, дітей та молоді</t>
  </si>
  <si>
    <t>0213192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</si>
  <si>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</si>
  <si>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</si>
  <si>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0213242</t>
  </si>
  <si>
    <t>1090</t>
  </si>
  <si>
    <t>Інші заходи у сфері соціального захисту і соціального забезпечення</t>
  </si>
  <si>
    <t>Міська комплексна програма "Турбота" на 2016-2020 роки</t>
  </si>
  <si>
    <t>0216011</t>
  </si>
  <si>
    <t>0620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</si>
  <si>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</si>
  <si>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</si>
  <si>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</si>
  <si>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</si>
  <si>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</si>
  <si>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</si>
  <si>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Організація благоустрою населених пунктів</t>
  </si>
  <si>
    <t>Програма партиципаторне бюджетування (бюджет участі) у м. Фастові на 2017-2020 роки</t>
  </si>
  <si>
    <t>Програма розвитку туризму міста Фастова на 2016 - 2020 роки</t>
  </si>
  <si>
    <t>0217130</t>
  </si>
  <si>
    <t>0421</t>
  </si>
  <si>
    <t>Здійснення заходів із землеустрою</t>
  </si>
  <si>
    <t>0443</t>
  </si>
  <si>
    <t>0217461</t>
  </si>
  <si>
    <t>0456</t>
  </si>
  <si>
    <t xml:space="preserve">Утримання та розвиток інших об"єктів транспортної інфраструктури </t>
  </si>
  <si>
    <t>Програма проведення будівництва, ремонту та утримання дорожнього покриття вулиць та тротуарів у м.Фастів Київської області на 2015-2020 роки</t>
  </si>
  <si>
    <t>0490</t>
  </si>
  <si>
    <t>0217670</t>
  </si>
  <si>
    <t>Внески до статутного капіталу суб"єктів господарювання</t>
  </si>
  <si>
    <t>0217680</t>
  </si>
  <si>
    <t>Членські внески до Асоціації ОМС</t>
  </si>
  <si>
    <t>0218340</t>
  </si>
  <si>
    <t>0540</t>
  </si>
  <si>
    <t>Природоохоронні заходи за рахунок цільових фондів</t>
  </si>
  <si>
    <t xml:space="preserve"> Програма охорони навколишнього природного середовища міста Фастова на 2016–2020 роки</t>
  </si>
  <si>
    <t>Управління освіти виконавчого комітету Фастівської міської ради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</si>
  <si>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</si>
  <si>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</si>
  <si>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</si>
  <si>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</si>
  <si>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</si>
  <si>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</si>
  <si>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</si>
  <si>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0611070</t>
  </si>
  <si>
    <t>1070</t>
  </si>
  <si>
    <t>0922</t>
  </si>
  <si>
    <t>0810</t>
  </si>
  <si>
    <t>Утримання та навчально-тренувальна робота комунальних дитячо-юнацьких спортивних шкіл</t>
  </si>
  <si>
    <t>0618340</t>
  </si>
  <si>
    <t>Управління соціального захисту населення виконавчого комітету Фастівської міської ради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</si>
  <si>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</si>
  <si>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</si>
  <si>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</si>
  <si>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Управління культури, молоді та туризму виконавчого комітету Фастівської міської ради</t>
  </si>
  <si>
    <t>1013133</t>
  </si>
  <si>
    <t>Інші заходи та заклади молодіжної політики</t>
  </si>
  <si>
    <t>Програма підтримки та розвитку молоді "Молодь Фастова" на 2016-2020  роки"</t>
  </si>
  <si>
    <t>1014060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</si>
  <si>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</si>
  <si>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</si>
  <si>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Комплексна програма розвитку культури міста Фастова на 2017-2020 роки</t>
  </si>
  <si>
    <t>1014082</t>
  </si>
  <si>
    <t>0829</t>
  </si>
  <si>
    <t>Інші заходи в галузі культури і мистецтва</t>
  </si>
  <si>
    <t>1017622</t>
  </si>
  <si>
    <t>0470</t>
  </si>
  <si>
    <t>Реалізація програм і заходів в галузі туризму та курортів</t>
  </si>
  <si>
    <t>Відділ з питань фізичної культури та спорту виконавчого комітету Фастівської міської ради</t>
  </si>
  <si>
    <t>1115011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</si>
  <si>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</si>
  <si>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2016-2020 роки</t>
  </si>
  <si>
    <t>1115012</t>
  </si>
  <si>
    <t>Проведення навчально-тренувальних зборів і змагань з неолімпійських видів спорту</t>
  </si>
  <si>
    <t>1115031</t>
  </si>
  <si>
    <t>1115041</t>
  </si>
  <si>
    <t>Утримання та фінансова підтримка спортивних споруд</t>
  </si>
  <si>
    <t>Виконавчий комітет Фастівської міської ради</t>
  </si>
  <si>
    <t>Міська програма "Дитяче харчування на 2019-2020 роки"</t>
  </si>
  <si>
    <t>Секратар міської ради</t>
  </si>
  <si>
    <t>С.А.Ясінський</t>
  </si>
  <si>
    <t>Про затвердження програми «Нагородження відзнаками міського рівня, організація і проведення урочистих та інших заходів у м. Фастів
 на 2018-2021 роки»</t>
  </si>
  <si>
    <t>№ 16-ХХХVІІ -VІІ
від 8.02.2018 року</t>
  </si>
  <si>
    <t>№8-ХХХV-VІІ від 23.12.2017 року</t>
  </si>
  <si>
    <t>№ 8-VІ-VІІ
від 24. 12. 2015 року</t>
  </si>
  <si>
    <t>№ 17-VІІІ-VІІ
від 29. 01. 2016 року</t>
  </si>
  <si>
    <t>№ 20-ХХХV -VІІ
від 23.12.2017 року</t>
  </si>
  <si>
    <t xml:space="preserve"> № 9-ХХІІ-VII від 22.12.2016 року</t>
  </si>
  <si>
    <t>№ 12-ХХІІ-VІІ
від 22.12.2016 року</t>
  </si>
  <si>
    <t>№8-LХVIІ-VI
від 11. 06. 2015 року</t>
  </si>
  <si>
    <t>№ 10-ХХІІ-VІІ
від 22.12.2016 року</t>
  </si>
  <si>
    <t>№ 3-ХVІІІ -VІІ
від 06.10.2016 року</t>
  </si>
  <si>
    <t>№ 2-LХV-VІ   від 19.03.2015 р.</t>
  </si>
  <si>
    <t>Додаток № 7</t>
  </si>
  <si>
    <t>до рішення міської  ради</t>
  </si>
  <si>
    <t>0200000</t>
  </si>
  <si>
    <t>0600000</t>
  </si>
  <si>
    <t>0800000</t>
  </si>
  <si>
    <t>1100000</t>
  </si>
  <si>
    <t>1000000</t>
  </si>
  <si>
    <t>Програма благоустрою міста Фастова  на 2018-2020 роки</t>
  </si>
  <si>
    <t>№ 37-ХХХV -VІІ
від 23.12.2017 року</t>
  </si>
  <si>
    <t>№  3 -ХLVІ -VІІ
від 11.12.2018 року</t>
  </si>
  <si>
    <t xml:space="preserve"> Програма соціальної підтримки сімей загиблих учасників антитерористичної операції , операції об’єднаних сил, учасників бойових дій та вшанування пам 'яті загиблихна 2019-2020 роки
 </t>
  </si>
  <si>
    <t>Програма фінансової підтримки комунальних
підприємств Фастівської міської ради та здійснення внесків до їх статутних капіталів на 2019-2023 роки</t>
  </si>
  <si>
    <t>№   4 -ХLVІ -VІІ
від 11.12.2018 року</t>
  </si>
  <si>
    <t>№6- ХLVІ -VІІ
від 11.12.2018 року</t>
  </si>
  <si>
    <t>№ 5- ХLVІ -VІІ
від 11.12.2018 року</t>
  </si>
  <si>
    <t>Програма фінансової  підтримки та розвитку комунального некомерційного підприємства Фастівської міської ради «Фастівський міський Центр первинної медичної (медико-санітарної) допомоги» на 2019-2020 роки</t>
  </si>
  <si>
    <t>№ 7- ХLVІ -VІІ
від 11.12.2018 року</t>
  </si>
  <si>
    <t xml:space="preserve"> Програма соціальної підтримки сімей загиблих учасників антитерористичної операції, операції об’єднаних сил, учасників бойових дій та вшанування пам 'яті загиблихна 2019-2020 роки
 </t>
  </si>
  <si>
    <t>Розподіл витрат місцевого бюджету на реалізацію місцевих/регіональних програм у 2020 році</t>
  </si>
  <si>
    <t>(код бюджету)</t>
  </si>
  <si>
    <t>Програма соціально-економічного і культурного розвитку  міста на 2020 рік</t>
  </si>
  <si>
    <t>0217330</t>
  </si>
  <si>
    <t>Будівництво інших об"єктів комунальної власності</t>
  </si>
  <si>
    <t>Програма розвитку системи освіти міста Фастова на 2020-2022роки</t>
  </si>
  <si>
    <t>Програма розвитку системи освіти міста Фастова на 2020-2022 роки</t>
  </si>
  <si>
    <t>0611162</t>
  </si>
  <si>
    <t>0990</t>
  </si>
  <si>
    <t>Інші програми та заходи у сфері освіти</t>
  </si>
  <si>
    <t>0617321</t>
  </si>
  <si>
    <t>Будівництво освітніх установ та закладів</t>
  </si>
  <si>
    <t>Програма підтримки громадських організацій на 2019-2020 роки</t>
  </si>
  <si>
    <t>№5-LXIX-VII від 12.12.2019 року</t>
  </si>
  <si>
    <t>№9-LXIX-VII від 12.12.2019 року</t>
  </si>
  <si>
    <t>0217310</t>
  </si>
  <si>
    <t>Будівництво об`єктів жтлово-комунального  господарства</t>
  </si>
  <si>
    <t>Будівництво установ та закладів соціальної сфери</t>
  </si>
  <si>
    <t>Будівництво установ та закладів культури</t>
  </si>
  <si>
    <t>Надання загальної середньої освіти закладами загальної середньої освіти (у тому числі з дошкільними підрозділами (віділеннями, групами))</t>
  </si>
  <si>
    <t>Надання загальної середньої освіти навчально-реабілітаційними  центрами для дітей з особливими освітніми потребами, зумовленими складними порушеннями розвитку</t>
  </si>
  <si>
    <t>0217350</t>
  </si>
  <si>
    <t>Розроблення схем планування та забудови територій (містобудівної документації)</t>
  </si>
  <si>
    <t>0217370</t>
  </si>
  <si>
    <t>Реалізація інших заходів щодо соціально-економічного розвитку територій</t>
  </si>
  <si>
    <t>0617325</t>
  </si>
  <si>
    <t>Будівництво споруд, установ та закладів фізичної культури і спорту</t>
  </si>
  <si>
    <t>1014040</t>
  </si>
  <si>
    <t>4040</t>
  </si>
  <si>
    <t>0824</t>
  </si>
  <si>
    <t>Забезпечення діяльності музеїв і виставок</t>
  </si>
  <si>
    <t>1014081</t>
  </si>
  <si>
    <t>4081</t>
  </si>
  <si>
    <t>Забезпечення діяльності інших закладів в галузі культури та мистецтва</t>
  </si>
  <si>
    <t>3700000</t>
  </si>
  <si>
    <t>Фінансове управління виконавчого комітету Фастівської міської ради</t>
  </si>
  <si>
    <t>Субвенція з МБ ДБ  на виконання програм соціально-економічного розвитку регіонів</t>
  </si>
  <si>
    <t>№ 11-LХІХ-VІІ від 12.12.2019 року</t>
  </si>
  <si>
    <t>№2-LХХІ-VІІ від 26.02.2020 року</t>
  </si>
  <si>
    <t>Програма відшкодування частини суми кредиту залученого ОСББ на впровадження заходів енергозбереження та термомодернізації багатоквартирних будинків в м. Фастові на 2020-2021 роки</t>
  </si>
  <si>
    <t>Міська цільова комплексна Програма "Здоров'я фастівчан" на 2018-2020 роки</t>
  </si>
  <si>
    <t>№ 24-ХХХV -VІІ  23.12.2017 року</t>
  </si>
  <si>
    <t>Комплексна програма організації допомоги Фастівському відділенню поліції Васильківського відділу поліції ГУ НП в Київській області у забезпеченні охорони громадського порядку, безпеки громадян, профілактики злочинності на території міста на 2020 – 2022 роки</t>
  </si>
  <si>
    <t>Міська цільова програма захисту населення і територій від надзвичайних ситуацій техногенного та природного характеру на 2018-2022 роки</t>
  </si>
  <si>
    <t>№ 41-ХLІХ-VІІ  від 07.02.2019 р.</t>
  </si>
  <si>
    <t>Програма «Про забезпечення умов для заняття спортом та облаштування дитячих майданчиків у місті Фастові на 2016-2020 роки»</t>
  </si>
  <si>
    <t>0217640</t>
  </si>
  <si>
    <t>Програма запобігання виникнення надзвичайних ситуацій на території міста Фастова на 2019-2022 роки</t>
  </si>
  <si>
    <t>№4- LІ -VІІ
від 04.04.2019 року</t>
  </si>
  <si>
    <t>7640</t>
  </si>
  <si>
    <t>Заходи з енергозбереження</t>
  </si>
  <si>
    <t>0217323</t>
  </si>
  <si>
    <t>0217650</t>
  </si>
  <si>
    <t>7650</t>
  </si>
  <si>
    <t>Проведення експертної грошової оцінки земельної ділянки чи права на неї</t>
  </si>
  <si>
    <t>від 21.09.2020 року № 1-LXXХ-VII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</si>
</sst>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</numFmts>
  <fonts count="49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2"/>
      <name val="Arial Unicode MS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quotePrefix="1">
      <alignment horizontal="left" vertical="center" wrapText="1"/>
    </xf>
    <xf numFmtId="49" fontId="2" fillId="33" borderId="12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 quotePrefix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 quotePrefix="1">
      <alignment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2" fontId="2" fillId="0" borderId="10" xfId="0" applyNumberFormat="1" applyFont="1" applyFill="1" applyBorder="1" applyAlignment="1" quotePrefix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" fontId="4" fillId="0" borderId="10" xfId="58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/>
    </xf>
    <xf numFmtId="4" fontId="4" fillId="35" borderId="10" xfId="58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2" fontId="2" fillId="0" borderId="10" xfId="0" applyNumberFormat="1" applyFont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0" fillId="35" borderId="10" xfId="0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4" fillId="0" borderId="12" xfId="58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 quotePrefix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/>
    </xf>
    <xf numFmtId="4" fontId="48" fillId="0" borderId="10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zoomScalePageLayoutView="0" workbookViewId="0" topLeftCell="C74">
      <selection activeCell="J88" sqref="J88"/>
    </sheetView>
  </sheetViews>
  <sheetFormatPr defaultColWidth="9.140625" defaultRowHeight="12.75"/>
  <cols>
    <col min="1" max="1" width="12.7109375" style="33" customWidth="1"/>
    <col min="2" max="2" width="13.57421875" style="33" customWidth="1"/>
    <col min="3" max="3" width="12.421875" style="33" customWidth="1"/>
    <col min="4" max="4" width="70.8515625" style="33" customWidth="1"/>
    <col min="5" max="5" width="75.00390625" style="33" customWidth="1"/>
    <col min="6" max="6" width="21.28125" style="33" customWidth="1"/>
    <col min="7" max="7" width="19.28125" style="33" customWidth="1"/>
    <col min="8" max="8" width="18.421875" style="33" customWidth="1"/>
    <col min="9" max="10" width="18.8515625" style="33" customWidth="1"/>
    <col min="11" max="16384" width="9.140625" style="33" customWidth="1"/>
  </cols>
  <sheetData>
    <row r="1" ht="12.75">
      <c r="I1" s="33" t="s">
        <v>123</v>
      </c>
    </row>
    <row r="2" ht="12.75">
      <c r="I2" s="33" t="s">
        <v>124</v>
      </c>
    </row>
    <row r="3" ht="12.75">
      <c r="I3" s="33" t="s">
        <v>196</v>
      </c>
    </row>
    <row r="4" spans="1:10" ht="37.5" customHeight="1">
      <c r="A4" s="62" t="s">
        <v>141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 customHeight="1">
      <c r="A5" s="61">
        <v>10210100000</v>
      </c>
      <c r="B5" s="61"/>
      <c r="C5" s="61"/>
      <c r="D5" s="34"/>
      <c r="E5" s="34"/>
      <c r="F5" s="34"/>
      <c r="G5" s="34"/>
      <c r="H5" s="34"/>
      <c r="I5" s="34"/>
      <c r="J5" s="34"/>
    </row>
    <row r="6" spans="1:10" ht="18.75" customHeight="1">
      <c r="A6" s="58" t="s">
        <v>142</v>
      </c>
      <c r="B6" s="58"/>
      <c r="C6" s="58"/>
      <c r="D6" s="34"/>
      <c r="E6" s="34"/>
      <c r="F6" s="34"/>
      <c r="G6" s="34"/>
      <c r="H6" s="34"/>
      <c r="I6" s="34"/>
      <c r="J6" s="34"/>
    </row>
    <row r="7" ht="15.75">
      <c r="J7" s="35" t="s">
        <v>0</v>
      </c>
    </row>
    <row r="8" spans="1:10" ht="21" customHeight="1">
      <c r="A8" s="60" t="s">
        <v>8</v>
      </c>
      <c r="B8" s="60" t="s">
        <v>9</v>
      </c>
      <c r="C8" s="60" t="s">
        <v>10</v>
      </c>
      <c r="D8" s="60" t="s">
        <v>11</v>
      </c>
      <c r="E8" s="60" t="s">
        <v>12</v>
      </c>
      <c r="F8" s="60" t="s">
        <v>1</v>
      </c>
      <c r="G8" s="60" t="s">
        <v>2</v>
      </c>
      <c r="H8" s="60" t="s">
        <v>3</v>
      </c>
      <c r="I8" s="60" t="s">
        <v>4</v>
      </c>
      <c r="J8" s="60"/>
    </row>
    <row r="9" spans="1:10" ht="79.5" customHeight="1">
      <c r="A9" s="60"/>
      <c r="B9" s="60"/>
      <c r="C9" s="60"/>
      <c r="D9" s="60"/>
      <c r="E9" s="60"/>
      <c r="F9" s="60"/>
      <c r="G9" s="60"/>
      <c r="H9" s="60"/>
      <c r="I9" s="36" t="s">
        <v>5</v>
      </c>
      <c r="J9" s="36" t="s">
        <v>13</v>
      </c>
    </row>
    <row r="10" spans="1:10" ht="12.7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</row>
    <row r="11" spans="1:10" ht="34.5" customHeight="1">
      <c r="A11" s="19" t="s">
        <v>125</v>
      </c>
      <c r="B11" s="29"/>
      <c r="C11" s="30"/>
      <c r="D11" s="28" t="s">
        <v>107</v>
      </c>
      <c r="E11" s="31"/>
      <c r="F11" s="31"/>
      <c r="G11" s="26">
        <f>SUM(G12:G48)</f>
        <v>100976647.9</v>
      </c>
      <c r="H11" s="26">
        <f>SUM(H12:H48)</f>
        <v>45377976.44</v>
      </c>
      <c r="I11" s="26">
        <f>SUM(I12:I48)</f>
        <v>55598671.46</v>
      </c>
      <c r="J11" s="26">
        <f>SUM(J12:J48)</f>
        <v>55578671.56</v>
      </c>
    </row>
    <row r="12" spans="1:10" ht="36.75" customHeight="1">
      <c r="A12" s="1" t="s">
        <v>14</v>
      </c>
      <c r="B12" s="2" t="s">
        <v>15</v>
      </c>
      <c r="C12" s="2" t="s">
        <v>16</v>
      </c>
      <c r="D12" s="23" t="s">
        <v>17</v>
      </c>
      <c r="E12" s="3" t="s">
        <v>143</v>
      </c>
      <c r="F12" s="42" t="s">
        <v>154</v>
      </c>
      <c r="G12" s="38">
        <f>H12+I12</f>
        <v>176900</v>
      </c>
      <c r="H12" s="39"/>
      <c r="I12" s="39">
        <f>95000+81900</f>
        <v>176900</v>
      </c>
      <c r="J12" s="39">
        <f>81900+95000</f>
        <v>176900</v>
      </c>
    </row>
    <row r="13" spans="1:10" ht="17.25" customHeight="1">
      <c r="A13" s="1" t="s">
        <v>18</v>
      </c>
      <c r="B13" s="2" t="s">
        <v>19</v>
      </c>
      <c r="C13" s="2" t="s">
        <v>20</v>
      </c>
      <c r="D13" s="4" t="s">
        <v>21</v>
      </c>
      <c r="E13" s="3" t="s">
        <v>143</v>
      </c>
      <c r="F13" s="42" t="s">
        <v>154</v>
      </c>
      <c r="G13" s="38">
        <f aca="true" t="shared" si="0" ref="G13:G77">H13+I13</f>
        <v>620000</v>
      </c>
      <c r="H13" s="39">
        <v>620000</v>
      </c>
      <c r="I13" s="39"/>
      <c r="J13" s="39"/>
    </row>
    <row r="14" spans="1:10" ht="66" customHeight="1" hidden="1">
      <c r="A14" s="1" t="s">
        <v>18</v>
      </c>
      <c r="B14" s="2" t="s">
        <v>19</v>
      </c>
      <c r="C14" s="2" t="s">
        <v>20</v>
      </c>
      <c r="D14" s="4" t="s">
        <v>21</v>
      </c>
      <c r="E14" s="3" t="s">
        <v>111</v>
      </c>
      <c r="F14" s="42" t="s">
        <v>112</v>
      </c>
      <c r="G14" s="38">
        <f t="shared" si="0"/>
        <v>0</v>
      </c>
      <c r="H14" s="39"/>
      <c r="I14" s="39"/>
      <c r="J14" s="39"/>
    </row>
    <row r="15" spans="1:10" ht="47.25" customHeight="1">
      <c r="A15" s="5" t="s">
        <v>22</v>
      </c>
      <c r="B15" s="6">
        <v>2111</v>
      </c>
      <c r="C15" s="7" t="s">
        <v>23</v>
      </c>
      <c r="D15" s="8" t="s">
        <v>24</v>
      </c>
      <c r="E15" s="43" t="s">
        <v>138</v>
      </c>
      <c r="F15" s="42" t="s">
        <v>139</v>
      </c>
      <c r="G15" s="38">
        <f>H15+I15</f>
        <v>12847340</v>
      </c>
      <c r="H15" s="39">
        <f>14992919-3718800+203221</f>
        <v>11477340</v>
      </c>
      <c r="I15" s="39">
        <v>1370000</v>
      </c>
      <c r="J15" s="39">
        <v>1370000</v>
      </c>
    </row>
    <row r="16" spans="1:10" ht="38.25" customHeight="1">
      <c r="A16" s="5" t="s">
        <v>22</v>
      </c>
      <c r="B16" s="6">
        <v>2111</v>
      </c>
      <c r="C16" s="7" t="s">
        <v>23</v>
      </c>
      <c r="D16" s="8" t="s">
        <v>24</v>
      </c>
      <c r="E16" s="16" t="s">
        <v>47</v>
      </c>
      <c r="F16" s="42" t="s">
        <v>116</v>
      </c>
      <c r="G16" s="38">
        <f>H16+I16</f>
        <v>150000</v>
      </c>
      <c r="H16" s="39"/>
      <c r="I16" s="39">
        <v>150000</v>
      </c>
      <c r="J16" s="39">
        <v>150000</v>
      </c>
    </row>
    <row r="17" spans="1:10" ht="38.25" customHeight="1">
      <c r="A17" s="5" t="s">
        <v>22</v>
      </c>
      <c r="B17" s="6">
        <v>2111</v>
      </c>
      <c r="C17" s="7" t="s">
        <v>23</v>
      </c>
      <c r="D17" s="8" t="s">
        <v>24</v>
      </c>
      <c r="E17" s="52" t="s">
        <v>181</v>
      </c>
      <c r="F17" s="42" t="s">
        <v>182</v>
      </c>
      <c r="G17" s="38">
        <f>H17+I17</f>
        <v>5927779</v>
      </c>
      <c r="H17" s="39">
        <f>200000+828000+499779+40500+200000</f>
        <v>1768279</v>
      </c>
      <c r="I17" s="57">
        <f>1100000+150000-550000+9500-550000+4000000</f>
        <v>4159500</v>
      </c>
      <c r="J17" s="57">
        <f>1100000-550000+150000+9500-550000+4000000</f>
        <v>4159500</v>
      </c>
    </row>
    <row r="18" spans="1:10" ht="57.75" customHeight="1">
      <c r="A18" s="1" t="s">
        <v>25</v>
      </c>
      <c r="B18" s="9">
        <v>3140</v>
      </c>
      <c r="C18" s="11" t="s">
        <v>26</v>
      </c>
      <c r="D18" s="8" t="s">
        <v>27</v>
      </c>
      <c r="E18" s="3" t="s">
        <v>28</v>
      </c>
      <c r="F18" s="42" t="s">
        <v>113</v>
      </c>
      <c r="G18" s="38">
        <f>H18+I18</f>
        <v>476907</v>
      </c>
      <c r="H18" s="39">
        <f>2130000-500000-732933-420160</f>
        <v>476907</v>
      </c>
      <c r="I18" s="39"/>
      <c r="J18" s="39"/>
    </row>
    <row r="19" spans="1:10" ht="33.75" customHeight="1">
      <c r="A19" s="1" t="s">
        <v>29</v>
      </c>
      <c r="B19" s="9">
        <v>3121</v>
      </c>
      <c r="C19" s="11" t="s">
        <v>26</v>
      </c>
      <c r="D19" s="10" t="s">
        <v>30</v>
      </c>
      <c r="E19" s="3" t="s">
        <v>28</v>
      </c>
      <c r="F19" s="42" t="s">
        <v>113</v>
      </c>
      <c r="G19" s="38">
        <f t="shared" si="0"/>
        <v>121000</v>
      </c>
      <c r="H19" s="39">
        <f>71000+50000</f>
        <v>121000</v>
      </c>
      <c r="I19" s="39"/>
      <c r="J19" s="39"/>
    </row>
    <row r="20" spans="1:10" ht="33.75" customHeight="1">
      <c r="A20" s="1" t="s">
        <v>31</v>
      </c>
      <c r="B20" s="9">
        <v>3192</v>
      </c>
      <c r="C20" s="1" t="s">
        <v>32</v>
      </c>
      <c r="D20" s="8" t="s">
        <v>33</v>
      </c>
      <c r="E20" s="3" t="s">
        <v>153</v>
      </c>
      <c r="F20" s="42" t="s">
        <v>136</v>
      </c>
      <c r="G20" s="38">
        <f t="shared" si="0"/>
        <v>300000</v>
      </c>
      <c r="H20" s="39">
        <v>300000</v>
      </c>
      <c r="I20" s="39"/>
      <c r="J20" s="39"/>
    </row>
    <row r="21" spans="1:10" ht="27" customHeight="1">
      <c r="A21" s="1" t="s">
        <v>34</v>
      </c>
      <c r="B21" s="9">
        <v>3242</v>
      </c>
      <c r="C21" s="11" t="s">
        <v>35</v>
      </c>
      <c r="D21" s="8" t="s">
        <v>36</v>
      </c>
      <c r="E21" s="3" t="s">
        <v>37</v>
      </c>
      <c r="F21" s="42" t="s">
        <v>114</v>
      </c>
      <c r="G21" s="38">
        <f t="shared" si="0"/>
        <v>1727500</v>
      </c>
      <c r="H21" s="39">
        <f>42500+35000+900000+200000+350000+200000</f>
        <v>1727500</v>
      </c>
      <c r="I21" s="39"/>
      <c r="J21" s="39"/>
    </row>
    <row r="22" spans="1:10" ht="40.5" customHeight="1">
      <c r="A22" s="1" t="s">
        <v>34</v>
      </c>
      <c r="B22" s="9">
        <v>3242</v>
      </c>
      <c r="C22" s="11" t="s">
        <v>35</v>
      </c>
      <c r="D22" s="8" t="s">
        <v>36</v>
      </c>
      <c r="E22" s="3" t="s">
        <v>28</v>
      </c>
      <c r="F22" s="42" t="s">
        <v>113</v>
      </c>
      <c r="G22" s="38">
        <f t="shared" si="0"/>
        <v>100000</v>
      </c>
      <c r="H22" s="39">
        <f>150000-50000</f>
        <v>100000</v>
      </c>
      <c r="I22" s="39"/>
      <c r="J22" s="39"/>
    </row>
    <row r="23" spans="1:10" ht="50.25" customHeight="1">
      <c r="A23" s="12" t="s">
        <v>34</v>
      </c>
      <c r="B23" s="13">
        <v>3242</v>
      </c>
      <c r="C23" s="14" t="s">
        <v>35</v>
      </c>
      <c r="D23" s="15" t="s">
        <v>36</v>
      </c>
      <c r="E23" s="16" t="s">
        <v>133</v>
      </c>
      <c r="F23" s="42" t="s">
        <v>135</v>
      </c>
      <c r="G23" s="38">
        <f>H23+I23</f>
        <v>412500</v>
      </c>
      <c r="H23" s="39">
        <f>42500+35000+100000+100000+80000+55000</f>
        <v>412500</v>
      </c>
      <c r="I23" s="39"/>
      <c r="J23" s="39"/>
    </row>
    <row r="24" spans="1:10" ht="29.25" customHeight="1">
      <c r="A24" s="12" t="s">
        <v>38</v>
      </c>
      <c r="B24" s="13">
        <v>6011</v>
      </c>
      <c r="C24" s="12" t="s">
        <v>39</v>
      </c>
      <c r="D24" s="15" t="s">
        <v>40</v>
      </c>
      <c r="E24" s="16" t="s">
        <v>143</v>
      </c>
      <c r="F24" s="42" t="s">
        <v>154</v>
      </c>
      <c r="G24" s="38">
        <f t="shared" si="0"/>
        <v>1776391.15</v>
      </c>
      <c r="H24" s="39">
        <f>901250+710000+165141.15</f>
        <v>1776391.15</v>
      </c>
      <c r="I24" s="39"/>
      <c r="J24" s="39"/>
    </row>
    <row r="25" spans="1:10" ht="31.5" customHeight="1">
      <c r="A25" s="12" t="s">
        <v>38</v>
      </c>
      <c r="B25" s="13">
        <v>6011</v>
      </c>
      <c r="C25" s="12" t="s">
        <v>39</v>
      </c>
      <c r="D25" s="15" t="s">
        <v>40</v>
      </c>
      <c r="E25" s="16" t="s">
        <v>184</v>
      </c>
      <c r="F25" s="42" t="s">
        <v>185</v>
      </c>
      <c r="G25" s="38">
        <f t="shared" si="0"/>
        <v>618363</v>
      </c>
      <c r="H25" s="39">
        <f>334378+283985</f>
        <v>618363</v>
      </c>
      <c r="I25" s="39"/>
      <c r="J25" s="39"/>
    </row>
    <row r="26" spans="1:10" ht="31.5" customHeight="1">
      <c r="A26" s="12" t="s">
        <v>38</v>
      </c>
      <c r="B26" s="13">
        <v>6011</v>
      </c>
      <c r="C26" s="12" t="s">
        <v>39</v>
      </c>
      <c r="D26" s="15" t="s">
        <v>40</v>
      </c>
      <c r="E26" s="16" t="s">
        <v>47</v>
      </c>
      <c r="F26" s="42" t="s">
        <v>116</v>
      </c>
      <c r="G26" s="38">
        <f t="shared" si="0"/>
        <v>298750</v>
      </c>
      <c r="H26" s="39">
        <v>298750</v>
      </c>
      <c r="I26" s="39"/>
      <c r="J26" s="39"/>
    </row>
    <row r="27" spans="1:10" ht="31.5" customHeight="1">
      <c r="A27" s="12" t="s">
        <v>41</v>
      </c>
      <c r="B27" s="13">
        <v>6013</v>
      </c>
      <c r="C27" s="12" t="s">
        <v>39</v>
      </c>
      <c r="D27" s="17" t="s">
        <v>42</v>
      </c>
      <c r="E27" s="16" t="s">
        <v>143</v>
      </c>
      <c r="F27" s="42" t="s">
        <v>154</v>
      </c>
      <c r="G27" s="38">
        <f t="shared" si="0"/>
        <v>440000</v>
      </c>
      <c r="H27" s="39">
        <f>650000-210000</f>
        <v>440000</v>
      </c>
      <c r="I27" s="39"/>
      <c r="J27" s="39"/>
    </row>
    <row r="28" spans="1:10" ht="63" customHeight="1" hidden="1">
      <c r="A28" s="12" t="s">
        <v>43</v>
      </c>
      <c r="B28" s="13">
        <v>6020</v>
      </c>
      <c r="C28" s="12" t="s">
        <v>39</v>
      </c>
      <c r="D28" s="23" t="s">
        <v>44</v>
      </c>
      <c r="E28" s="16" t="s">
        <v>143</v>
      </c>
      <c r="F28" s="42"/>
      <c r="G28" s="38">
        <f t="shared" si="0"/>
        <v>0</v>
      </c>
      <c r="H28" s="39"/>
      <c r="I28" s="39"/>
      <c r="J28" s="39"/>
    </row>
    <row r="29" spans="1:10" ht="22.5" customHeight="1">
      <c r="A29" s="12" t="s">
        <v>45</v>
      </c>
      <c r="B29" s="13">
        <v>6030</v>
      </c>
      <c r="C29" s="12" t="s">
        <v>39</v>
      </c>
      <c r="D29" s="15" t="s">
        <v>46</v>
      </c>
      <c r="E29" s="16" t="s">
        <v>130</v>
      </c>
      <c r="F29" s="42" t="s">
        <v>131</v>
      </c>
      <c r="G29" s="38">
        <f t="shared" si="0"/>
        <v>21191700</v>
      </c>
      <c r="H29" s="40">
        <f>22248700-1300000+300000-2000000+1760000</f>
        <v>21008700</v>
      </c>
      <c r="I29" s="40">
        <v>183000</v>
      </c>
      <c r="J29" s="40">
        <v>183000</v>
      </c>
    </row>
    <row r="30" spans="1:10" ht="35.25" customHeight="1">
      <c r="A30" s="12" t="s">
        <v>45</v>
      </c>
      <c r="B30" s="13">
        <v>6030</v>
      </c>
      <c r="C30" s="12" t="s">
        <v>39</v>
      </c>
      <c r="D30" s="15" t="s">
        <v>46</v>
      </c>
      <c r="E30" s="16" t="s">
        <v>47</v>
      </c>
      <c r="F30" s="42" t="s">
        <v>116</v>
      </c>
      <c r="G30" s="38">
        <f t="shared" si="0"/>
        <v>150000</v>
      </c>
      <c r="H30" s="40">
        <v>150000</v>
      </c>
      <c r="I30" s="40"/>
      <c r="J30" s="40"/>
    </row>
    <row r="31" spans="1:10" ht="35.25" customHeight="1">
      <c r="A31" s="12" t="s">
        <v>45</v>
      </c>
      <c r="B31" s="13">
        <v>6030</v>
      </c>
      <c r="C31" s="12" t="s">
        <v>39</v>
      </c>
      <c r="D31" s="15" t="s">
        <v>46</v>
      </c>
      <c r="E31" s="16" t="s">
        <v>143</v>
      </c>
      <c r="F31" s="42" t="s">
        <v>154</v>
      </c>
      <c r="G31" s="38">
        <f t="shared" si="0"/>
        <v>700000</v>
      </c>
      <c r="H31" s="40"/>
      <c r="I31" s="40">
        <v>700000</v>
      </c>
      <c r="J31" s="40">
        <v>700000</v>
      </c>
    </row>
    <row r="32" spans="1:10" ht="26.25" customHeight="1">
      <c r="A32" s="12" t="s">
        <v>49</v>
      </c>
      <c r="B32" s="13">
        <v>7130</v>
      </c>
      <c r="C32" s="12" t="s">
        <v>50</v>
      </c>
      <c r="D32" s="15" t="s">
        <v>51</v>
      </c>
      <c r="E32" s="16" t="s">
        <v>143</v>
      </c>
      <c r="F32" s="42" t="s">
        <v>154</v>
      </c>
      <c r="G32" s="38">
        <f t="shared" si="0"/>
        <v>120000</v>
      </c>
      <c r="H32" s="40">
        <f>100000+20000-49900</f>
        <v>70100</v>
      </c>
      <c r="I32" s="40">
        <v>49900</v>
      </c>
      <c r="J32" s="40">
        <v>49900</v>
      </c>
    </row>
    <row r="33" spans="1:10" ht="26.25" customHeight="1">
      <c r="A33" s="12" t="s">
        <v>156</v>
      </c>
      <c r="B33" s="13">
        <v>7310</v>
      </c>
      <c r="C33" s="32" t="s">
        <v>52</v>
      </c>
      <c r="D33" s="15" t="s">
        <v>157</v>
      </c>
      <c r="E33" s="16" t="s">
        <v>143</v>
      </c>
      <c r="F33" s="42" t="s">
        <v>154</v>
      </c>
      <c r="G33" s="38">
        <f t="shared" si="0"/>
        <v>26733858.85</v>
      </c>
      <c r="H33" s="40"/>
      <c r="I33" s="39">
        <f>900000+3099000+23700000+100000-1040000-25141.15</f>
        <v>26733858.85</v>
      </c>
      <c r="J33" s="39">
        <f>900000+3099000+23700000+100000-1040000-25141.15</f>
        <v>26733858.85</v>
      </c>
    </row>
    <row r="34" spans="1:10" ht="55.5" customHeight="1">
      <c r="A34" s="12" t="s">
        <v>156</v>
      </c>
      <c r="B34" s="13">
        <v>7310</v>
      </c>
      <c r="C34" s="32" t="s">
        <v>52</v>
      </c>
      <c r="D34" s="15" t="s">
        <v>157</v>
      </c>
      <c r="E34" s="16" t="s">
        <v>180</v>
      </c>
      <c r="F34" s="42" t="s">
        <v>179</v>
      </c>
      <c r="G34" s="38">
        <f>H34+I34</f>
        <v>0</v>
      </c>
      <c r="H34" s="40"/>
      <c r="I34" s="39">
        <f>200000-200000</f>
        <v>0</v>
      </c>
      <c r="J34" s="39">
        <f>200000-200000</f>
        <v>0</v>
      </c>
    </row>
    <row r="35" spans="1:10" ht="33" customHeight="1">
      <c r="A35" s="12" t="s">
        <v>156</v>
      </c>
      <c r="B35" s="13">
        <v>7310</v>
      </c>
      <c r="C35" s="32" t="s">
        <v>52</v>
      </c>
      <c r="D35" s="15" t="s">
        <v>157</v>
      </c>
      <c r="E35" s="16" t="s">
        <v>188</v>
      </c>
      <c r="F35" s="42" t="s">
        <v>189</v>
      </c>
      <c r="G35" s="38">
        <f>H35+I35</f>
        <v>299674</v>
      </c>
      <c r="H35" s="40"/>
      <c r="I35" s="39">
        <v>299674</v>
      </c>
      <c r="J35" s="39">
        <v>299674</v>
      </c>
    </row>
    <row r="36" spans="1:10" ht="36.75" customHeight="1">
      <c r="A36" s="12" t="s">
        <v>151</v>
      </c>
      <c r="B36" s="13">
        <v>7321</v>
      </c>
      <c r="C36" s="32" t="s">
        <v>52</v>
      </c>
      <c r="D36" s="15" t="s">
        <v>152</v>
      </c>
      <c r="E36" s="16" t="s">
        <v>143</v>
      </c>
      <c r="F36" s="42" t="s">
        <v>154</v>
      </c>
      <c r="G36" s="38">
        <f t="shared" si="0"/>
        <v>2053265</v>
      </c>
      <c r="H36" s="40"/>
      <c r="I36" s="39">
        <f>11000000-8946735</f>
        <v>2053265</v>
      </c>
      <c r="J36" s="39">
        <f>11000000-8946735</f>
        <v>2053265</v>
      </c>
    </row>
    <row r="37" spans="1:10" ht="36.75" customHeight="1">
      <c r="A37" s="48" t="s">
        <v>192</v>
      </c>
      <c r="B37" s="49">
        <v>7323</v>
      </c>
      <c r="C37" s="48" t="s">
        <v>52</v>
      </c>
      <c r="D37" s="21" t="s">
        <v>158</v>
      </c>
      <c r="E37" s="16" t="s">
        <v>143</v>
      </c>
      <c r="F37" s="42" t="s">
        <v>154</v>
      </c>
      <c r="G37" s="50">
        <f t="shared" si="0"/>
        <v>40000</v>
      </c>
      <c r="H37" s="51"/>
      <c r="I37" s="51">
        <v>40000</v>
      </c>
      <c r="J37" s="51">
        <v>40000</v>
      </c>
    </row>
    <row r="38" spans="1:10" ht="27.75" customHeight="1">
      <c r="A38" s="12" t="s">
        <v>144</v>
      </c>
      <c r="B38" s="13">
        <v>7330</v>
      </c>
      <c r="C38" s="12" t="s">
        <v>52</v>
      </c>
      <c r="D38" s="15" t="s">
        <v>145</v>
      </c>
      <c r="E38" s="16" t="s">
        <v>143</v>
      </c>
      <c r="F38" s="42" t="s">
        <v>154</v>
      </c>
      <c r="G38" s="38">
        <f t="shared" si="0"/>
        <v>11393400</v>
      </c>
      <c r="H38" s="40"/>
      <c r="I38" s="40">
        <f>2500000+7000000+800000+700000+232000+140400+119000-98000</f>
        <v>11393400</v>
      </c>
      <c r="J38" s="40">
        <f>2500000+7000000+800000+700000+232000+140400+119000-98000</f>
        <v>11393400</v>
      </c>
    </row>
    <row r="39" spans="1:10" ht="36.75" customHeight="1" hidden="1">
      <c r="A39" s="12" t="s">
        <v>144</v>
      </c>
      <c r="B39" s="13">
        <v>7330</v>
      </c>
      <c r="C39" s="12" t="s">
        <v>52</v>
      </c>
      <c r="D39" s="15" t="s">
        <v>145</v>
      </c>
      <c r="E39" s="16" t="s">
        <v>56</v>
      </c>
      <c r="F39" s="42" t="s">
        <v>122</v>
      </c>
      <c r="G39" s="38">
        <f t="shared" si="0"/>
        <v>0</v>
      </c>
      <c r="H39" s="40"/>
      <c r="I39" s="40">
        <f>5000000-5000000</f>
        <v>0</v>
      </c>
      <c r="J39" s="40">
        <f>5000000-5000000</f>
        <v>0</v>
      </c>
    </row>
    <row r="40" spans="1:10" ht="36.75" customHeight="1">
      <c r="A40" s="12" t="s">
        <v>162</v>
      </c>
      <c r="B40" s="13">
        <v>7350</v>
      </c>
      <c r="C40" s="32" t="s">
        <v>52</v>
      </c>
      <c r="D40" s="17" t="s">
        <v>163</v>
      </c>
      <c r="E40" s="16" t="s">
        <v>143</v>
      </c>
      <c r="F40" s="42" t="s">
        <v>154</v>
      </c>
      <c r="G40" s="38">
        <f>H40+I40</f>
        <v>181000</v>
      </c>
      <c r="H40" s="40"/>
      <c r="I40" s="40">
        <f>134000+47000</f>
        <v>181000</v>
      </c>
      <c r="J40" s="40">
        <f>134000+47000</f>
        <v>181000</v>
      </c>
    </row>
    <row r="41" spans="1:10" ht="36.75" customHeight="1">
      <c r="A41" s="13" t="s">
        <v>164</v>
      </c>
      <c r="B41" s="13">
        <v>7370</v>
      </c>
      <c r="C41" s="12" t="s">
        <v>57</v>
      </c>
      <c r="D41" s="17" t="s">
        <v>165</v>
      </c>
      <c r="E41" s="16" t="s">
        <v>143</v>
      </c>
      <c r="F41" s="42" t="s">
        <v>154</v>
      </c>
      <c r="G41" s="38">
        <f t="shared" si="0"/>
        <v>903000</v>
      </c>
      <c r="H41" s="40"/>
      <c r="I41" s="40">
        <f>660400-140400+98000+100000+175000+10000</f>
        <v>903000</v>
      </c>
      <c r="J41" s="40">
        <f>660400-140400+98000+100000+175000+10000</f>
        <v>903000</v>
      </c>
    </row>
    <row r="42" spans="1:10" ht="51.75" customHeight="1">
      <c r="A42" s="12" t="s">
        <v>53</v>
      </c>
      <c r="B42" s="13">
        <v>7461</v>
      </c>
      <c r="C42" s="14" t="s">
        <v>54</v>
      </c>
      <c r="D42" s="15" t="s">
        <v>55</v>
      </c>
      <c r="E42" s="16" t="s">
        <v>56</v>
      </c>
      <c r="F42" s="42" t="s">
        <v>122</v>
      </c>
      <c r="G42" s="38">
        <f t="shared" si="0"/>
        <v>7481854.140000001</v>
      </c>
      <c r="H42" s="56">
        <f>1080000+2370000+49000+113146.29+100000</f>
        <v>3712146.29</v>
      </c>
      <c r="I42" s="40">
        <f>1229820+5200000-49000-2708471.3-122640.85+220000</f>
        <v>3769707.85</v>
      </c>
      <c r="J42" s="40">
        <f>1229820+5200000-49000-2708471.2-122640.85+220000</f>
        <v>3769707.9499999997</v>
      </c>
    </row>
    <row r="43" spans="1:10" ht="28.5" customHeight="1">
      <c r="A43" s="12" t="s">
        <v>53</v>
      </c>
      <c r="B43" s="13">
        <v>7461</v>
      </c>
      <c r="C43" s="14" t="s">
        <v>54</v>
      </c>
      <c r="D43" s="15" t="s">
        <v>55</v>
      </c>
      <c r="E43" s="16" t="s">
        <v>130</v>
      </c>
      <c r="F43" s="42" t="s">
        <v>131</v>
      </c>
      <c r="G43" s="38">
        <f t="shared" si="0"/>
        <v>196965.76</v>
      </c>
      <c r="H43" s="40"/>
      <c r="I43" s="40">
        <f>199000-2034.24</f>
        <v>196965.76</v>
      </c>
      <c r="J43" s="40">
        <f>199000-2034.24</f>
        <v>196965.76</v>
      </c>
    </row>
    <row r="44" spans="1:10" ht="51.75" customHeight="1">
      <c r="A44" s="20" t="s">
        <v>187</v>
      </c>
      <c r="B44" s="20" t="s">
        <v>190</v>
      </c>
      <c r="C44" s="53" t="s">
        <v>96</v>
      </c>
      <c r="D44" s="54" t="s">
        <v>191</v>
      </c>
      <c r="E44" s="16" t="s">
        <v>180</v>
      </c>
      <c r="F44" s="42" t="s">
        <v>179</v>
      </c>
      <c r="G44" s="38">
        <f>H44+I44</f>
        <v>200000</v>
      </c>
      <c r="H44" s="40">
        <v>200000</v>
      </c>
      <c r="I44" s="39"/>
      <c r="J44" s="39"/>
    </row>
    <row r="45" spans="1:10" ht="51.75" customHeight="1">
      <c r="A45" s="20" t="s">
        <v>193</v>
      </c>
      <c r="B45" s="20" t="s">
        <v>194</v>
      </c>
      <c r="C45" s="53" t="s">
        <v>57</v>
      </c>
      <c r="D45" s="55" t="s">
        <v>195</v>
      </c>
      <c r="E45" s="16" t="s">
        <v>143</v>
      </c>
      <c r="F45" s="42" t="s">
        <v>154</v>
      </c>
      <c r="G45" s="38">
        <f>H45+I45</f>
        <v>20000</v>
      </c>
      <c r="H45" s="40"/>
      <c r="I45" s="39">
        <v>20000</v>
      </c>
      <c r="J45" s="39">
        <v>20000</v>
      </c>
    </row>
    <row r="46" spans="1:10" ht="54" customHeight="1">
      <c r="A46" s="12" t="s">
        <v>58</v>
      </c>
      <c r="B46" s="20">
        <v>7670</v>
      </c>
      <c r="C46" s="44" t="s">
        <v>57</v>
      </c>
      <c r="D46" s="21" t="s">
        <v>59</v>
      </c>
      <c r="E46" s="16" t="s">
        <v>134</v>
      </c>
      <c r="F46" s="42" t="s">
        <v>132</v>
      </c>
      <c r="G46" s="38">
        <f t="shared" si="0"/>
        <v>3198500</v>
      </c>
      <c r="H46" s="40"/>
      <c r="I46" s="40">
        <f>1688500-100000+900000+470000-500000+610000+130000</f>
        <v>3198500</v>
      </c>
      <c r="J46" s="40">
        <f>1688500-100000+900000+470000-500000+610000+130000</f>
        <v>3198500</v>
      </c>
    </row>
    <row r="47" spans="1:10" ht="35.25" customHeight="1">
      <c r="A47" s="12" t="s">
        <v>60</v>
      </c>
      <c r="B47" s="13">
        <v>7680</v>
      </c>
      <c r="C47" s="12" t="s">
        <v>57</v>
      </c>
      <c r="D47" s="17" t="s">
        <v>61</v>
      </c>
      <c r="E47" s="16" t="s">
        <v>143</v>
      </c>
      <c r="F47" s="42" t="s">
        <v>154</v>
      </c>
      <c r="G47" s="38">
        <f t="shared" si="0"/>
        <v>100000</v>
      </c>
      <c r="H47" s="40">
        <v>100000</v>
      </c>
      <c r="I47" s="40"/>
      <c r="J47" s="40"/>
    </row>
    <row r="48" spans="1:10" ht="37.5" customHeight="1">
      <c r="A48" s="12" t="s">
        <v>62</v>
      </c>
      <c r="B48" s="45">
        <v>8340</v>
      </c>
      <c r="C48" s="12" t="s">
        <v>63</v>
      </c>
      <c r="D48" s="15" t="s">
        <v>64</v>
      </c>
      <c r="E48" s="25" t="s">
        <v>65</v>
      </c>
      <c r="F48" s="42" t="s">
        <v>115</v>
      </c>
      <c r="G48" s="38">
        <f t="shared" si="0"/>
        <v>20000</v>
      </c>
      <c r="H48" s="40"/>
      <c r="I48" s="40">
        <v>20000</v>
      </c>
      <c r="J48" s="40"/>
    </row>
    <row r="49" spans="1:10" ht="37.5" customHeight="1">
      <c r="A49" s="19" t="s">
        <v>126</v>
      </c>
      <c r="B49" s="31"/>
      <c r="C49" s="31"/>
      <c r="D49" s="31" t="s">
        <v>66</v>
      </c>
      <c r="E49" s="31"/>
      <c r="F49" s="31"/>
      <c r="G49" s="27">
        <f>SUM(G50:G59)</f>
        <v>13481146.58</v>
      </c>
      <c r="H49" s="27">
        <f>SUM(H50:H59)</f>
        <v>6749860</v>
      </c>
      <c r="I49" s="27">
        <f>SUM(I50:I59)</f>
        <v>6731286.58</v>
      </c>
      <c r="J49" s="27">
        <f>SUM(J50:J59)</f>
        <v>6659786.58</v>
      </c>
    </row>
    <row r="50" spans="1:10" ht="30" customHeight="1">
      <c r="A50" s="12" t="s">
        <v>67</v>
      </c>
      <c r="B50" s="13" t="s">
        <v>68</v>
      </c>
      <c r="C50" s="14" t="s">
        <v>69</v>
      </c>
      <c r="D50" s="17" t="s">
        <v>70</v>
      </c>
      <c r="E50" s="16" t="s">
        <v>108</v>
      </c>
      <c r="F50" s="42" t="s">
        <v>137</v>
      </c>
      <c r="G50" s="38">
        <f t="shared" si="0"/>
        <v>3768175</v>
      </c>
      <c r="H50" s="40">
        <v>3768175</v>
      </c>
      <c r="I50" s="40"/>
      <c r="J50" s="40"/>
    </row>
    <row r="51" spans="1:10" ht="30.75" customHeight="1">
      <c r="A51" s="12" t="s">
        <v>67</v>
      </c>
      <c r="B51" s="13" t="s">
        <v>68</v>
      </c>
      <c r="C51" s="14" t="s">
        <v>69</v>
      </c>
      <c r="D51" s="17" t="s">
        <v>70</v>
      </c>
      <c r="E51" s="16" t="s">
        <v>146</v>
      </c>
      <c r="F51" s="42" t="s">
        <v>155</v>
      </c>
      <c r="G51" s="38">
        <f t="shared" si="0"/>
        <v>35000</v>
      </c>
      <c r="H51" s="40"/>
      <c r="I51" s="40">
        <f>20000+15000</f>
        <v>35000</v>
      </c>
      <c r="J51" s="40">
        <f>20000+15000</f>
        <v>35000</v>
      </c>
    </row>
    <row r="52" spans="1:10" ht="34.5" customHeight="1">
      <c r="A52" s="12" t="s">
        <v>71</v>
      </c>
      <c r="B52" s="13" t="s">
        <v>72</v>
      </c>
      <c r="C52" s="14" t="s">
        <v>73</v>
      </c>
      <c r="D52" s="23" t="s">
        <v>160</v>
      </c>
      <c r="E52" s="16" t="s">
        <v>108</v>
      </c>
      <c r="F52" s="42" t="s">
        <v>137</v>
      </c>
      <c r="G52" s="38">
        <f t="shared" si="0"/>
        <v>1931825</v>
      </c>
      <c r="H52" s="40">
        <f>2231825-300000</f>
        <v>1931825</v>
      </c>
      <c r="I52" s="40"/>
      <c r="J52" s="40"/>
    </row>
    <row r="53" spans="1:10" ht="34.5" customHeight="1">
      <c r="A53" s="12" t="s">
        <v>71</v>
      </c>
      <c r="B53" s="13" t="s">
        <v>72</v>
      </c>
      <c r="C53" s="14" t="s">
        <v>73</v>
      </c>
      <c r="D53" s="23" t="s">
        <v>160</v>
      </c>
      <c r="E53" s="16" t="s">
        <v>47</v>
      </c>
      <c r="F53" s="42" t="s">
        <v>116</v>
      </c>
      <c r="G53" s="38">
        <f t="shared" si="0"/>
        <v>449300</v>
      </c>
      <c r="H53" s="40">
        <v>449300</v>
      </c>
      <c r="I53" s="40"/>
      <c r="J53" s="40"/>
    </row>
    <row r="54" spans="1:10" ht="39" customHeight="1">
      <c r="A54" s="12" t="s">
        <v>71</v>
      </c>
      <c r="B54" s="13" t="s">
        <v>72</v>
      </c>
      <c r="C54" s="14" t="s">
        <v>73</v>
      </c>
      <c r="D54" s="23" t="s">
        <v>160</v>
      </c>
      <c r="E54" s="16" t="s">
        <v>147</v>
      </c>
      <c r="F54" s="42" t="s">
        <v>155</v>
      </c>
      <c r="G54" s="38">
        <f t="shared" si="0"/>
        <v>960947.57</v>
      </c>
      <c r="H54" s="40"/>
      <c r="I54" s="40">
        <f>200000+250000+79000+124509.86+94152+205285.71+8000</f>
        <v>960947.57</v>
      </c>
      <c r="J54" s="40">
        <f>200000+250000+79000+124509.86+94152+205285.71+8000</f>
        <v>960947.57</v>
      </c>
    </row>
    <row r="55" spans="1:10" ht="47.25">
      <c r="A55" s="12" t="s">
        <v>74</v>
      </c>
      <c r="B55" s="13" t="s">
        <v>75</v>
      </c>
      <c r="C55" s="14" t="s">
        <v>76</v>
      </c>
      <c r="D55" s="15" t="s">
        <v>161</v>
      </c>
      <c r="E55" s="16" t="s">
        <v>108</v>
      </c>
      <c r="F55" s="42" t="s">
        <v>137</v>
      </c>
      <c r="G55" s="38">
        <f t="shared" si="0"/>
        <v>140560</v>
      </c>
      <c r="H55" s="40">
        <v>140560</v>
      </c>
      <c r="I55" s="40"/>
      <c r="J55" s="40"/>
    </row>
    <row r="56" spans="1:10" ht="30" customHeight="1">
      <c r="A56" s="12" t="s">
        <v>148</v>
      </c>
      <c r="B56" s="13">
        <v>1162</v>
      </c>
      <c r="C56" s="12" t="s">
        <v>149</v>
      </c>
      <c r="D56" s="17" t="s">
        <v>150</v>
      </c>
      <c r="E56" s="16" t="s">
        <v>147</v>
      </c>
      <c r="F56" s="42" t="s">
        <v>155</v>
      </c>
      <c r="G56" s="38">
        <f t="shared" si="0"/>
        <v>460000</v>
      </c>
      <c r="H56" s="40">
        <v>460000</v>
      </c>
      <c r="I56" s="40"/>
      <c r="J56" s="40"/>
    </row>
    <row r="57" spans="1:10" ht="30" customHeight="1">
      <c r="A57" s="12" t="s">
        <v>151</v>
      </c>
      <c r="B57" s="45">
        <v>7321</v>
      </c>
      <c r="C57" s="12" t="s">
        <v>52</v>
      </c>
      <c r="D57" s="17" t="s">
        <v>152</v>
      </c>
      <c r="E57" s="16" t="s">
        <v>147</v>
      </c>
      <c r="F57" s="42" t="s">
        <v>155</v>
      </c>
      <c r="G57" s="38">
        <f t="shared" si="0"/>
        <v>5513839.01</v>
      </c>
      <c r="H57" s="40"/>
      <c r="I57" s="40">
        <f>1451520+934757+2137785+2411297.01-1451520+30000</f>
        <v>5513839.01</v>
      </c>
      <c r="J57" s="40">
        <f>1451520+934757+2137785+2411297.01-1451520+30000</f>
        <v>5513839.01</v>
      </c>
    </row>
    <row r="58" spans="1:10" ht="30" customHeight="1">
      <c r="A58" s="12" t="s">
        <v>166</v>
      </c>
      <c r="B58" s="13">
        <v>7325</v>
      </c>
      <c r="C58" s="32" t="s">
        <v>52</v>
      </c>
      <c r="D58" s="15" t="s">
        <v>167</v>
      </c>
      <c r="E58" s="16" t="s">
        <v>147</v>
      </c>
      <c r="F58" s="42" t="s">
        <v>155</v>
      </c>
      <c r="G58" s="38">
        <f t="shared" si="0"/>
        <v>150000</v>
      </c>
      <c r="H58" s="40"/>
      <c r="I58" s="40">
        <v>150000</v>
      </c>
      <c r="J58" s="40">
        <v>150000</v>
      </c>
    </row>
    <row r="59" spans="1:10" ht="36" customHeight="1">
      <c r="A59" s="12" t="s">
        <v>79</v>
      </c>
      <c r="B59" s="45">
        <v>8340</v>
      </c>
      <c r="C59" s="12" t="s">
        <v>63</v>
      </c>
      <c r="D59" s="15" t="s">
        <v>64</v>
      </c>
      <c r="E59" s="25" t="s">
        <v>65</v>
      </c>
      <c r="F59" s="42" t="s">
        <v>115</v>
      </c>
      <c r="G59" s="38">
        <f t="shared" si="0"/>
        <v>71500</v>
      </c>
      <c r="H59" s="40"/>
      <c r="I59" s="40">
        <v>71500</v>
      </c>
      <c r="J59" s="40"/>
    </row>
    <row r="60" spans="1:10" ht="60.75" customHeight="1">
      <c r="A60" s="18" t="s">
        <v>127</v>
      </c>
      <c r="B60" s="31"/>
      <c r="C60" s="31"/>
      <c r="D60" s="31" t="s">
        <v>80</v>
      </c>
      <c r="E60" s="31"/>
      <c r="F60" s="31"/>
      <c r="G60" s="27">
        <f>G62+G63+G61</f>
        <v>1149196</v>
      </c>
      <c r="H60" s="27">
        <f>H62+H63+H61</f>
        <v>1100300</v>
      </c>
      <c r="I60" s="27">
        <f>I62+I63+I61</f>
        <v>48896</v>
      </c>
      <c r="J60" s="27">
        <f>J62+J63+J61</f>
        <v>48896</v>
      </c>
    </row>
    <row r="61" spans="1:10" ht="37.5" customHeight="1">
      <c r="A61" s="1" t="s">
        <v>14</v>
      </c>
      <c r="B61" s="2" t="s">
        <v>15</v>
      </c>
      <c r="C61" s="2" t="s">
        <v>16</v>
      </c>
      <c r="D61" s="23" t="s">
        <v>17</v>
      </c>
      <c r="E61" s="3" t="s">
        <v>143</v>
      </c>
      <c r="F61" s="42" t="s">
        <v>154</v>
      </c>
      <c r="G61" s="38">
        <f>H61+I61</f>
        <v>48896</v>
      </c>
      <c r="H61" s="40"/>
      <c r="I61" s="40">
        <v>48896</v>
      </c>
      <c r="J61" s="40">
        <v>48896</v>
      </c>
    </row>
    <row r="62" spans="1:10" ht="67.5" customHeight="1">
      <c r="A62" s="22" t="s">
        <v>81</v>
      </c>
      <c r="B62" s="20">
        <v>3160</v>
      </c>
      <c r="C62" s="22" t="s">
        <v>68</v>
      </c>
      <c r="D62" s="23" t="s">
        <v>82</v>
      </c>
      <c r="E62" s="16" t="s">
        <v>37</v>
      </c>
      <c r="F62" s="42" t="s">
        <v>114</v>
      </c>
      <c r="G62" s="38">
        <f t="shared" si="0"/>
        <v>400300</v>
      </c>
      <c r="H62" s="40">
        <v>400300</v>
      </c>
      <c r="I62" s="40"/>
      <c r="J62" s="40"/>
    </row>
    <row r="63" spans="1:10" ht="51" customHeight="1">
      <c r="A63" s="22" t="s">
        <v>83</v>
      </c>
      <c r="B63" s="13">
        <v>3242</v>
      </c>
      <c r="C63" s="14" t="s">
        <v>35</v>
      </c>
      <c r="D63" s="15" t="s">
        <v>36</v>
      </c>
      <c r="E63" s="16" t="s">
        <v>140</v>
      </c>
      <c r="F63" s="42" t="s">
        <v>135</v>
      </c>
      <c r="G63" s="38">
        <f t="shared" si="0"/>
        <v>700000</v>
      </c>
      <c r="H63" s="40">
        <v>700000</v>
      </c>
      <c r="I63" s="40"/>
      <c r="J63" s="40"/>
    </row>
    <row r="64" spans="1:10" ht="48.75" customHeight="1">
      <c r="A64" s="18" t="s">
        <v>129</v>
      </c>
      <c r="B64" s="31"/>
      <c r="C64" s="31"/>
      <c r="D64" s="31" t="s">
        <v>84</v>
      </c>
      <c r="E64" s="31"/>
      <c r="F64" s="31"/>
      <c r="G64" s="27">
        <f>SUM(G65:G72)</f>
        <v>2265465</v>
      </c>
      <c r="H64" s="27">
        <f>SUM(H65:H72)</f>
        <v>1086000</v>
      </c>
      <c r="I64" s="27">
        <f>SUM(I65:I72)</f>
        <v>1179465</v>
      </c>
      <c r="J64" s="27">
        <f>SUM(J65:J72)</f>
        <v>1179465</v>
      </c>
    </row>
    <row r="65" spans="1:10" ht="31.5">
      <c r="A65" s="12" t="s">
        <v>85</v>
      </c>
      <c r="B65" s="20">
        <v>3133</v>
      </c>
      <c r="C65" s="22" t="s">
        <v>26</v>
      </c>
      <c r="D65" s="23" t="s">
        <v>86</v>
      </c>
      <c r="E65" s="3" t="s">
        <v>87</v>
      </c>
      <c r="F65" s="42" t="s">
        <v>117</v>
      </c>
      <c r="G65" s="38">
        <f t="shared" si="0"/>
        <v>185800</v>
      </c>
      <c r="H65" s="40">
        <v>150000</v>
      </c>
      <c r="I65" s="40">
        <v>35800</v>
      </c>
      <c r="J65" s="40">
        <v>35800</v>
      </c>
    </row>
    <row r="66" spans="1:10" ht="31.5">
      <c r="A66" s="20" t="s">
        <v>168</v>
      </c>
      <c r="B66" s="20" t="s">
        <v>169</v>
      </c>
      <c r="C66" s="44" t="s">
        <v>170</v>
      </c>
      <c r="D66" s="23" t="s">
        <v>171</v>
      </c>
      <c r="E66" s="16" t="s">
        <v>91</v>
      </c>
      <c r="F66" s="42" t="s">
        <v>118</v>
      </c>
      <c r="G66" s="38">
        <f t="shared" si="0"/>
        <v>70100</v>
      </c>
      <c r="H66" s="40"/>
      <c r="I66" s="40">
        <f>9100+61000</f>
        <v>70100</v>
      </c>
      <c r="J66" s="40">
        <f>9100+61000</f>
        <v>70100</v>
      </c>
    </row>
    <row r="67" spans="1:10" ht="31.5" customHeight="1">
      <c r="A67" s="12" t="s">
        <v>88</v>
      </c>
      <c r="B67" s="13">
        <v>4060</v>
      </c>
      <c r="C67" s="14" t="s">
        <v>89</v>
      </c>
      <c r="D67" s="15" t="s">
        <v>90</v>
      </c>
      <c r="E67" s="16" t="s">
        <v>47</v>
      </c>
      <c r="F67" s="42" t="s">
        <v>116</v>
      </c>
      <c r="G67" s="38">
        <f t="shared" si="0"/>
        <v>149730</v>
      </c>
      <c r="H67" s="40"/>
      <c r="I67" s="40">
        <v>149730</v>
      </c>
      <c r="J67" s="40">
        <v>149730</v>
      </c>
    </row>
    <row r="68" spans="1:10" ht="31.5" customHeight="1">
      <c r="A68" s="20" t="s">
        <v>172</v>
      </c>
      <c r="B68" s="20" t="s">
        <v>173</v>
      </c>
      <c r="C68" s="44" t="s">
        <v>93</v>
      </c>
      <c r="D68" s="23" t="s">
        <v>174</v>
      </c>
      <c r="E68" s="16" t="s">
        <v>91</v>
      </c>
      <c r="F68" s="42" t="s">
        <v>118</v>
      </c>
      <c r="G68" s="38">
        <f t="shared" si="0"/>
        <v>13000</v>
      </c>
      <c r="H68" s="40"/>
      <c r="I68" s="40">
        <v>13000</v>
      </c>
      <c r="J68" s="40">
        <v>13000</v>
      </c>
    </row>
    <row r="69" spans="1:10" ht="31.5" customHeight="1">
      <c r="A69" s="12" t="s">
        <v>92</v>
      </c>
      <c r="B69" s="13">
        <v>4082</v>
      </c>
      <c r="C69" s="12" t="s">
        <v>93</v>
      </c>
      <c r="D69" s="17" t="s">
        <v>94</v>
      </c>
      <c r="E69" s="16" t="s">
        <v>91</v>
      </c>
      <c r="F69" s="42" t="s">
        <v>118</v>
      </c>
      <c r="G69" s="38">
        <f>H69+I69</f>
        <v>900000</v>
      </c>
      <c r="H69" s="56">
        <f>900000+1000000-1000000</f>
        <v>900000</v>
      </c>
      <c r="I69" s="40"/>
      <c r="J69" s="40"/>
    </row>
    <row r="70" spans="1:10" ht="31.5" customHeight="1">
      <c r="A70" s="20">
        <v>1017323</v>
      </c>
      <c r="B70" s="20">
        <v>7323</v>
      </c>
      <c r="C70" s="22" t="s">
        <v>52</v>
      </c>
      <c r="D70" s="21" t="s">
        <v>158</v>
      </c>
      <c r="E70" s="16" t="s">
        <v>143</v>
      </c>
      <c r="F70" s="42" t="s">
        <v>154</v>
      </c>
      <c r="G70" s="38">
        <f t="shared" si="0"/>
        <v>810835</v>
      </c>
      <c r="H70" s="40"/>
      <c r="I70" s="40">
        <f>690835+120000</f>
        <v>810835</v>
      </c>
      <c r="J70" s="40">
        <f>690835+120000</f>
        <v>810835</v>
      </c>
    </row>
    <row r="71" spans="1:10" ht="31.5" customHeight="1">
      <c r="A71" s="20">
        <v>1017324</v>
      </c>
      <c r="B71" s="20">
        <v>7324</v>
      </c>
      <c r="C71" s="22" t="s">
        <v>52</v>
      </c>
      <c r="D71" s="21" t="s">
        <v>159</v>
      </c>
      <c r="E71" s="16" t="s">
        <v>91</v>
      </c>
      <c r="F71" s="42" t="s">
        <v>118</v>
      </c>
      <c r="G71" s="38">
        <f t="shared" si="0"/>
        <v>100000</v>
      </c>
      <c r="H71" s="40"/>
      <c r="I71" s="40">
        <v>100000</v>
      </c>
      <c r="J71" s="40">
        <v>100000</v>
      </c>
    </row>
    <row r="72" spans="1:10" ht="27">
      <c r="A72" s="12" t="s">
        <v>95</v>
      </c>
      <c r="B72" s="13">
        <v>7622</v>
      </c>
      <c r="C72" s="12" t="s">
        <v>96</v>
      </c>
      <c r="D72" s="17" t="s">
        <v>97</v>
      </c>
      <c r="E72" s="16" t="s">
        <v>48</v>
      </c>
      <c r="F72" s="42" t="s">
        <v>119</v>
      </c>
      <c r="G72" s="38">
        <f t="shared" si="0"/>
        <v>36000</v>
      </c>
      <c r="H72" s="40">
        <v>36000</v>
      </c>
      <c r="I72" s="40"/>
      <c r="J72" s="40"/>
    </row>
    <row r="73" spans="1:10" ht="52.5" customHeight="1">
      <c r="A73" s="18" t="s">
        <v>128</v>
      </c>
      <c r="B73" s="31"/>
      <c r="C73" s="31"/>
      <c r="D73" s="31" t="s">
        <v>98</v>
      </c>
      <c r="E73" s="31"/>
      <c r="F73" s="31"/>
      <c r="G73" s="27">
        <f>SUM(G74:G79)</f>
        <v>1868594</v>
      </c>
      <c r="H73" s="27">
        <f>SUM(H74:H79)</f>
        <v>688594</v>
      </c>
      <c r="I73" s="27">
        <f>SUM(I74:I79)</f>
        <v>1180000</v>
      </c>
      <c r="J73" s="27">
        <f>SUM(J74:J79)</f>
        <v>1180000</v>
      </c>
    </row>
    <row r="74" spans="1:10" ht="35.25" customHeight="1">
      <c r="A74" s="22" t="s">
        <v>99</v>
      </c>
      <c r="B74" s="20">
        <v>5011</v>
      </c>
      <c r="C74" s="22" t="s">
        <v>77</v>
      </c>
      <c r="D74" s="23" t="s">
        <v>100</v>
      </c>
      <c r="E74" s="3" t="s">
        <v>101</v>
      </c>
      <c r="F74" s="42" t="s">
        <v>120</v>
      </c>
      <c r="G74" s="38">
        <f t="shared" si="0"/>
        <v>109600</v>
      </c>
      <c r="H74" s="40">
        <f>150000-40400</f>
        <v>109600</v>
      </c>
      <c r="I74" s="40"/>
      <c r="J74" s="40"/>
    </row>
    <row r="75" spans="1:10" ht="35.25" customHeight="1">
      <c r="A75" s="22" t="s">
        <v>102</v>
      </c>
      <c r="B75" s="20">
        <v>5012</v>
      </c>
      <c r="C75" s="24" t="s">
        <v>77</v>
      </c>
      <c r="D75" s="23" t="s">
        <v>103</v>
      </c>
      <c r="E75" s="16" t="s">
        <v>101</v>
      </c>
      <c r="F75" s="42" t="s">
        <v>120</v>
      </c>
      <c r="G75" s="38">
        <f t="shared" si="0"/>
        <v>203404</v>
      </c>
      <c r="H75" s="40">
        <f>300000-47700-48896</f>
        <v>203404</v>
      </c>
      <c r="I75" s="40"/>
      <c r="J75" s="40"/>
    </row>
    <row r="76" spans="1:10" ht="35.25" customHeight="1">
      <c r="A76" s="22" t="s">
        <v>104</v>
      </c>
      <c r="B76" s="20">
        <v>5031</v>
      </c>
      <c r="C76" s="24" t="s">
        <v>77</v>
      </c>
      <c r="D76" s="21" t="s">
        <v>78</v>
      </c>
      <c r="E76" s="16" t="s">
        <v>101</v>
      </c>
      <c r="F76" s="42" t="s">
        <v>120</v>
      </c>
      <c r="G76" s="38">
        <f t="shared" si="0"/>
        <v>120065</v>
      </c>
      <c r="H76" s="40">
        <f>135000-14935</f>
        <v>120065</v>
      </c>
      <c r="I76" s="40"/>
      <c r="J76" s="40"/>
    </row>
    <row r="77" spans="1:10" ht="35.25" customHeight="1">
      <c r="A77" s="22" t="s">
        <v>105</v>
      </c>
      <c r="B77" s="20">
        <v>5041</v>
      </c>
      <c r="C77" s="24" t="s">
        <v>77</v>
      </c>
      <c r="D77" s="23" t="s">
        <v>106</v>
      </c>
      <c r="E77" s="16" t="s">
        <v>47</v>
      </c>
      <c r="F77" s="42" t="s">
        <v>116</v>
      </c>
      <c r="G77" s="38">
        <f t="shared" si="0"/>
        <v>255525</v>
      </c>
      <c r="H77" s="40">
        <v>255525</v>
      </c>
      <c r="I77" s="40"/>
      <c r="J77" s="40"/>
    </row>
    <row r="78" spans="1:10" ht="36.75" customHeight="1">
      <c r="A78" s="22" t="s">
        <v>105</v>
      </c>
      <c r="B78" s="20">
        <v>5041</v>
      </c>
      <c r="C78" s="24" t="s">
        <v>77</v>
      </c>
      <c r="D78" s="23" t="s">
        <v>106</v>
      </c>
      <c r="E78" s="16" t="s">
        <v>186</v>
      </c>
      <c r="F78" s="42" t="s">
        <v>121</v>
      </c>
      <c r="G78" s="38">
        <f>H78+I78</f>
        <v>440000</v>
      </c>
      <c r="H78" s="40"/>
      <c r="I78" s="40">
        <f>340000+100000</f>
        <v>440000</v>
      </c>
      <c r="J78" s="40">
        <f>340000+100000</f>
        <v>440000</v>
      </c>
    </row>
    <row r="79" spans="1:10" ht="27">
      <c r="A79" s="12" t="s">
        <v>166</v>
      </c>
      <c r="B79" s="13">
        <v>7325</v>
      </c>
      <c r="C79" s="32" t="s">
        <v>52</v>
      </c>
      <c r="D79" s="15" t="s">
        <v>167</v>
      </c>
      <c r="E79" s="16" t="s">
        <v>101</v>
      </c>
      <c r="F79" s="42" t="s">
        <v>120</v>
      </c>
      <c r="G79" s="38">
        <f>H79+I79</f>
        <v>740000</v>
      </c>
      <c r="H79" s="40"/>
      <c r="I79" s="40">
        <f>700000+40000</f>
        <v>740000</v>
      </c>
      <c r="J79" s="40">
        <f>700000+40000</f>
        <v>740000</v>
      </c>
    </row>
    <row r="80" spans="1:10" ht="52.5" customHeight="1">
      <c r="A80" s="18" t="s">
        <v>175</v>
      </c>
      <c r="B80" s="31"/>
      <c r="C80" s="31"/>
      <c r="D80" s="31" t="s">
        <v>176</v>
      </c>
      <c r="E80" s="31"/>
      <c r="F80" s="31"/>
      <c r="G80" s="27">
        <f>SUM(G81:G81)</f>
        <v>520000</v>
      </c>
      <c r="H80" s="27">
        <f>SUM(H81:H81)</f>
        <v>0</v>
      </c>
      <c r="I80" s="27">
        <f>SUM(I81:I81)</f>
        <v>520000</v>
      </c>
      <c r="J80" s="27">
        <f>SUM(J81:J81)</f>
        <v>520000</v>
      </c>
    </row>
    <row r="81" spans="1:10" ht="69" customHeight="1">
      <c r="A81" s="20">
        <v>3719800</v>
      </c>
      <c r="B81" s="20">
        <v>9800</v>
      </c>
      <c r="C81" s="22" t="s">
        <v>19</v>
      </c>
      <c r="D81" s="21" t="s">
        <v>177</v>
      </c>
      <c r="E81" s="3" t="s">
        <v>183</v>
      </c>
      <c r="F81" s="42" t="s">
        <v>178</v>
      </c>
      <c r="G81" s="38">
        <f>H81+I81</f>
        <v>520000</v>
      </c>
      <c r="H81" s="40"/>
      <c r="I81" s="40">
        <v>520000</v>
      </c>
      <c r="J81" s="40">
        <v>520000</v>
      </c>
    </row>
    <row r="82" spans="1:10" ht="18.75">
      <c r="A82" s="46" t="s">
        <v>6</v>
      </c>
      <c r="B82" s="46" t="s">
        <v>6</v>
      </c>
      <c r="C82" s="46" t="s">
        <v>6</v>
      </c>
      <c r="D82" s="47" t="s">
        <v>7</v>
      </c>
      <c r="E82" s="46" t="s">
        <v>6</v>
      </c>
      <c r="F82" s="46" t="s">
        <v>6</v>
      </c>
      <c r="G82" s="41">
        <f>G73+G64+G60+G49+G11+G80</f>
        <v>120261049.48</v>
      </c>
      <c r="H82" s="41">
        <f>H73+H64+H60+H49+H11+H80</f>
        <v>55002730.44</v>
      </c>
      <c r="I82" s="41">
        <f>I73+I64+I60+I49+I11+I80</f>
        <v>65258319.04</v>
      </c>
      <c r="J82" s="41">
        <f>J73+J64+J60+J49+J11+J80</f>
        <v>65166819.14</v>
      </c>
    </row>
    <row r="84" spans="3:9" ht="15.75">
      <c r="C84" s="59" t="s">
        <v>109</v>
      </c>
      <c r="D84" s="59"/>
      <c r="H84" s="59" t="s">
        <v>110</v>
      </c>
      <c r="I84" s="59"/>
    </row>
  </sheetData>
  <sheetProtection/>
  <mergeCells count="14">
    <mergeCell ref="D8:D9"/>
    <mergeCell ref="E8:E9"/>
    <mergeCell ref="F8:F9"/>
    <mergeCell ref="G8:G9"/>
    <mergeCell ref="A6:C6"/>
    <mergeCell ref="C84:D84"/>
    <mergeCell ref="H84:I84"/>
    <mergeCell ref="H8:H9"/>
    <mergeCell ref="A5:C5"/>
    <mergeCell ref="A4:J4"/>
    <mergeCell ref="I8:J8"/>
    <mergeCell ref="A8:A9"/>
    <mergeCell ref="B8:B9"/>
    <mergeCell ref="C8:C9"/>
  </mergeCells>
  <printOptions horizont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Work2</cp:lastModifiedBy>
  <cp:lastPrinted>2020-09-03T07:32:05Z</cp:lastPrinted>
  <dcterms:created xsi:type="dcterms:W3CDTF">2018-11-19T08:56:49Z</dcterms:created>
  <dcterms:modified xsi:type="dcterms:W3CDTF">2020-09-22T08:11:58Z</dcterms:modified>
  <cp:category/>
  <cp:version/>
  <cp:contentType/>
  <cp:contentStatus/>
</cp:coreProperties>
</file>